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20490" windowHeight="7200" tabRatio="745"/>
  </bookViews>
  <sheets>
    <sheet name="งบแสดงฐานะการเงิน Q2_60" sheetId="53" r:id="rId1"/>
    <sheet name="งบกำไรขาดทุน Q2_60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Q2_60'!$A$1:$L$136</definedName>
    <definedName name="chaiyut" localSheetId="1">'งบกำไรขาดทุน Q2_60'!$A$1:$L$98</definedName>
    <definedName name="_xlnm.Database">#REF!</definedName>
    <definedName name="OLE_LINK3" localSheetId="4">งบกระแส!$A$93</definedName>
    <definedName name="prattana" localSheetId="4">งบกระแส!$A$3:$M$95</definedName>
    <definedName name="_xlnm.Print_Area" localSheetId="3">เปลี่ยนแปลงเฉพาะ!$A$1:$V$39</definedName>
    <definedName name="_xlnm.Print_Area" localSheetId="2">เปลี่ยนแปลงรวม!$A$1:$AD$41</definedName>
    <definedName name="_xlnm.Print_Area" localSheetId="0">'งบแสดงฐานะการเงิน Q2_60'!$A$1:$L$135</definedName>
    <definedName name="_xlnm.Print_Area" localSheetId="4">งบกระแส!$A$1:$M$95</definedName>
    <definedName name="_xlnm.Print_Area" localSheetId="1">'งบกำไรขาดทุน Q2_60'!$A$1:$L$189</definedName>
  </definedNames>
  <calcPr calcId="145621" calcOnSave="0"/>
</workbook>
</file>

<file path=xl/calcChain.xml><?xml version="1.0" encoding="utf-8"?>
<calcChain xmlns="http://schemas.openxmlformats.org/spreadsheetml/2006/main">
  <c r="K84" i="52" l="1"/>
  <c r="AB31" i="49" l="1"/>
  <c r="V35" i="49"/>
  <c r="N35" i="49"/>
  <c r="N42" i="49" s="1"/>
  <c r="L35" i="49"/>
  <c r="H35" i="49"/>
  <c r="F35" i="49"/>
  <c r="D35" i="49"/>
  <c r="D42" i="49" s="1"/>
  <c r="X31" i="49"/>
  <c r="Z31" i="49" s="1"/>
  <c r="AD31" i="49" s="1"/>
  <c r="F123" i="50"/>
  <c r="J123" i="50"/>
  <c r="F30" i="50"/>
  <c r="J30" i="50"/>
  <c r="F71" i="53"/>
  <c r="X32" i="49"/>
  <c r="X29" i="49"/>
  <c r="X28" i="49"/>
  <c r="Z28" i="49" s="1"/>
  <c r="AD28" i="49" s="1"/>
  <c r="X25" i="49"/>
  <c r="Z25" i="49" s="1"/>
  <c r="P33" i="48"/>
  <c r="J110" i="53" s="1"/>
  <c r="L33" i="48"/>
  <c r="H33" i="48"/>
  <c r="J108" i="53"/>
  <c r="F33" i="48"/>
  <c r="D33" i="48"/>
  <c r="T31" i="48"/>
  <c r="R31" i="48"/>
  <c r="V31" i="48" s="1"/>
  <c r="L16" i="48"/>
  <c r="H16" i="48"/>
  <c r="H22" i="48"/>
  <c r="F16" i="48"/>
  <c r="F22" i="48" s="1"/>
  <c r="D16" i="48"/>
  <c r="D22" i="48"/>
  <c r="L14" i="48"/>
  <c r="L22" i="48" s="1"/>
  <c r="T33" i="49"/>
  <c r="T35" i="49" s="1"/>
  <c r="X33" i="49"/>
  <c r="Z33" i="49" s="1"/>
  <c r="AD33" i="49" s="1"/>
  <c r="R19" i="49"/>
  <c r="X19" i="49" s="1"/>
  <c r="L16" i="49"/>
  <c r="L23" i="49"/>
  <c r="H16" i="49"/>
  <c r="H23" i="49" s="1"/>
  <c r="F16" i="49"/>
  <c r="F23" i="49"/>
  <c r="D16" i="49"/>
  <c r="D23" i="49" s="1"/>
  <c r="L77" i="53"/>
  <c r="J77" i="53"/>
  <c r="F77" i="53"/>
  <c r="H77" i="53"/>
  <c r="H123" i="50"/>
  <c r="H121" i="50"/>
  <c r="M75" i="52"/>
  <c r="G75" i="52"/>
  <c r="K75" i="52"/>
  <c r="I75" i="52"/>
  <c r="X13" i="49"/>
  <c r="X18" i="49"/>
  <c r="Z18" i="49" s="1"/>
  <c r="AD18" i="49" s="1"/>
  <c r="X17" i="49"/>
  <c r="X16" i="49"/>
  <c r="X21" i="49"/>
  <c r="Z21" i="49" s="1"/>
  <c r="AD21" i="49" s="1"/>
  <c r="T23" i="49"/>
  <c r="A144" i="50"/>
  <c r="L164" i="50"/>
  <c r="J164" i="50"/>
  <c r="H164" i="50"/>
  <c r="F164" i="50"/>
  <c r="L158" i="50"/>
  <c r="J158" i="50"/>
  <c r="H158" i="50"/>
  <c r="F158" i="50"/>
  <c r="L150" i="50"/>
  <c r="J150" i="50"/>
  <c r="H150" i="50"/>
  <c r="F150" i="50"/>
  <c r="A146" i="50"/>
  <c r="L121" i="50"/>
  <c r="J121" i="50"/>
  <c r="F121" i="50"/>
  <c r="L113" i="50"/>
  <c r="L122" i="50" s="1"/>
  <c r="L124" i="50" s="1"/>
  <c r="L126" i="50" s="1"/>
  <c r="J113" i="50"/>
  <c r="H113" i="50"/>
  <c r="F113" i="50"/>
  <c r="K9" i="52"/>
  <c r="K58" i="52" s="1"/>
  <c r="M9" i="52"/>
  <c r="M58" i="52" s="1"/>
  <c r="A53" i="52"/>
  <c r="G57" i="52"/>
  <c r="K57" i="52"/>
  <c r="G58" i="52"/>
  <c r="I58" i="52"/>
  <c r="G66" i="52"/>
  <c r="I66" i="52"/>
  <c r="K66" i="52"/>
  <c r="M66" i="52"/>
  <c r="V14" i="48"/>
  <c r="V17" i="48"/>
  <c r="V18" i="48"/>
  <c r="V19" i="48"/>
  <c r="J22" i="48"/>
  <c r="N22" i="48"/>
  <c r="P22" i="48"/>
  <c r="T22" i="48"/>
  <c r="V24" i="48"/>
  <c r="V27" i="48"/>
  <c r="R28" i="48"/>
  <c r="V28" i="48" s="1"/>
  <c r="Z17" i="49"/>
  <c r="AD17" i="49" s="1"/>
  <c r="AB19" i="49"/>
  <c r="AB23" i="49" s="1"/>
  <c r="J23" i="49"/>
  <c r="N23" i="49"/>
  <c r="V23" i="49"/>
  <c r="P29" i="49"/>
  <c r="Z29" i="49" s="1"/>
  <c r="AD29" i="49" s="1"/>
  <c r="R30" i="49"/>
  <c r="R35" i="49"/>
  <c r="F108" i="53"/>
  <c r="H42" i="49" s="1"/>
  <c r="J35" i="49"/>
  <c r="F21" i="50"/>
  <c r="H21" i="50"/>
  <c r="J21" i="50"/>
  <c r="L21" i="50"/>
  <c r="F28" i="50"/>
  <c r="H28" i="50"/>
  <c r="H29" i="50" s="1"/>
  <c r="H31" i="50" s="1"/>
  <c r="J28" i="50"/>
  <c r="J29" i="50" s="1"/>
  <c r="J31" i="50" s="1"/>
  <c r="L28" i="50"/>
  <c r="L29" i="50" s="1"/>
  <c r="L31" i="50" s="1"/>
  <c r="A50" i="50"/>
  <c r="A52" i="50"/>
  <c r="F56" i="50"/>
  <c r="H56" i="50"/>
  <c r="J56" i="50"/>
  <c r="L56" i="50"/>
  <c r="F68" i="50"/>
  <c r="H68" i="50"/>
  <c r="J68" i="50"/>
  <c r="L68" i="50"/>
  <c r="F74" i="50"/>
  <c r="AB30" i="49"/>
  <c r="AB35" i="49"/>
  <c r="F114" i="53" s="1"/>
  <c r="H74" i="50"/>
  <c r="J74" i="50"/>
  <c r="L74" i="50"/>
  <c r="J7" i="53"/>
  <c r="J53" i="53" s="1"/>
  <c r="J99" i="53" s="1"/>
  <c r="L7" i="53"/>
  <c r="L53" i="53" s="1"/>
  <c r="L99" i="53" s="1"/>
  <c r="H26" i="53"/>
  <c r="H39" i="53" s="1"/>
  <c r="L26" i="53"/>
  <c r="J38" i="53"/>
  <c r="F38" i="53"/>
  <c r="H38" i="53"/>
  <c r="L38" i="53"/>
  <c r="A48" i="53"/>
  <c r="A94" i="53" s="1"/>
  <c r="A49" i="53"/>
  <c r="A95" i="53"/>
  <c r="A50" i="53"/>
  <c r="F53" i="53"/>
  <c r="F99" i="53" s="1"/>
  <c r="H53" i="53"/>
  <c r="H99" i="53"/>
  <c r="H71" i="53"/>
  <c r="L71" i="53"/>
  <c r="A96" i="53"/>
  <c r="H113" i="53"/>
  <c r="H115" i="53" s="1"/>
  <c r="L113" i="53"/>
  <c r="W24" i="48" s="1"/>
  <c r="L114" i="53"/>
  <c r="L115" i="53" s="1"/>
  <c r="F110" i="53"/>
  <c r="P33" i="49"/>
  <c r="F122" i="50"/>
  <c r="R23" i="49"/>
  <c r="X30" i="49"/>
  <c r="AF30" i="49"/>
  <c r="T33" i="48"/>
  <c r="J112" i="53" s="1"/>
  <c r="H122" i="50" l="1"/>
  <c r="H124" i="50" s="1"/>
  <c r="H126" i="50" s="1"/>
  <c r="L79" i="53"/>
  <c r="L116" i="53" s="1"/>
  <c r="L136" i="53" s="1"/>
  <c r="H79" i="53"/>
  <c r="H116" i="53" s="1"/>
  <c r="H136" i="53" s="1"/>
  <c r="F79" i="53"/>
  <c r="L39" i="53"/>
  <c r="X23" i="49"/>
  <c r="X35" i="49"/>
  <c r="X42" i="49" s="1"/>
  <c r="J71" i="53"/>
  <c r="J79" i="53" s="1"/>
  <c r="F26" i="53"/>
  <c r="F39" i="53" s="1"/>
  <c r="F29" i="50"/>
  <c r="F31" i="50" s="1"/>
  <c r="F58" i="50" s="1"/>
  <c r="F70" i="50" s="1"/>
  <c r="F73" i="50" s="1"/>
  <c r="F75" i="50" s="1"/>
  <c r="V16" i="48"/>
  <c r="Z16" i="49"/>
  <c r="AD16" i="49" s="1"/>
  <c r="J26" i="53"/>
  <c r="F124" i="50"/>
  <c r="F152" i="50" s="1"/>
  <c r="F160" i="50" s="1"/>
  <c r="F163" i="50" s="1"/>
  <c r="F165" i="50" s="1"/>
  <c r="J122" i="50"/>
  <c r="J124" i="50" s="1"/>
  <c r="J126" i="50" s="1"/>
  <c r="L133" i="50"/>
  <c r="L130" i="50"/>
  <c r="L128" i="50"/>
  <c r="AB42" i="49"/>
  <c r="F112" i="53"/>
  <c r="J58" i="50"/>
  <c r="J70" i="50" s="1"/>
  <c r="J73" i="50" s="1"/>
  <c r="J75" i="50" s="1"/>
  <c r="J33" i="50"/>
  <c r="K11" i="52"/>
  <c r="K23" i="52" s="1"/>
  <c r="K39" i="52" s="1"/>
  <c r="K42" i="52" s="1"/>
  <c r="K78" i="52" s="1"/>
  <c r="K80" i="52" s="1"/>
  <c r="K99" i="52" s="1"/>
  <c r="AD25" i="49"/>
  <c r="L58" i="50"/>
  <c r="L70" i="50" s="1"/>
  <c r="L73" i="50" s="1"/>
  <c r="L75" i="50" s="1"/>
  <c r="M11" i="52"/>
  <c r="M23" i="52" s="1"/>
  <c r="M39" i="52" s="1"/>
  <c r="M42" i="52" s="1"/>
  <c r="M78" i="52" s="1"/>
  <c r="M80" i="52" s="1"/>
  <c r="M99" i="52" s="1"/>
  <c r="L33" i="50"/>
  <c r="G11" i="52"/>
  <c r="G23" i="52" s="1"/>
  <c r="G39" i="52" s="1"/>
  <c r="G42" i="52" s="1"/>
  <c r="G78" i="52" s="1"/>
  <c r="G80" i="52" s="1"/>
  <c r="G99" i="52" s="1"/>
  <c r="J39" i="53"/>
  <c r="H58" i="50"/>
  <c r="H70" i="50" s="1"/>
  <c r="H73" i="50" s="1"/>
  <c r="H75" i="50" s="1"/>
  <c r="I11" i="52"/>
  <c r="I23" i="52" s="1"/>
  <c r="I39" i="52" s="1"/>
  <c r="I42" i="52" s="1"/>
  <c r="I78" i="52" s="1"/>
  <c r="I80" i="52" s="1"/>
  <c r="I99" i="52" s="1"/>
  <c r="H33" i="50"/>
  <c r="L152" i="50"/>
  <c r="L160" i="50" s="1"/>
  <c r="L163" i="50" s="1"/>
  <c r="L165" i="50" s="1"/>
  <c r="Z13" i="49"/>
  <c r="H152" i="50" l="1"/>
  <c r="H160" i="50" s="1"/>
  <c r="H163" i="50" s="1"/>
  <c r="H165" i="50" s="1"/>
  <c r="F126" i="50"/>
  <c r="F128" i="50" s="1"/>
  <c r="F33" i="50"/>
  <c r="P30" i="49" s="1"/>
  <c r="J152" i="50"/>
  <c r="J160" i="50" s="1"/>
  <c r="J163" i="50" s="1"/>
  <c r="J165" i="50" s="1"/>
  <c r="H37" i="50"/>
  <c r="H40" i="50"/>
  <c r="H35" i="50"/>
  <c r="P19" i="49"/>
  <c r="AD13" i="49"/>
  <c r="AE25" i="49"/>
  <c r="L37" i="50"/>
  <c r="L35" i="50"/>
  <c r="R20" i="48"/>
  <c r="L40" i="50"/>
  <c r="H128" i="50"/>
  <c r="H133" i="50"/>
  <c r="H130" i="50"/>
  <c r="J128" i="50"/>
  <c r="J130" i="50"/>
  <c r="J133" i="50"/>
  <c r="J37" i="50"/>
  <c r="J35" i="50"/>
  <c r="R29" i="48"/>
  <c r="J40" i="50"/>
  <c r="F130" i="50" l="1"/>
  <c r="F133" i="50"/>
  <c r="F40" i="50"/>
  <c r="F37" i="50"/>
  <c r="F35" i="50"/>
  <c r="AE19" i="49"/>
  <c r="P23" i="49"/>
  <c r="Z19" i="49"/>
  <c r="Z30" i="49"/>
  <c r="AE30" i="49"/>
  <c r="P35" i="49"/>
  <c r="V20" i="48"/>
  <c r="V22" i="48" s="1"/>
  <c r="R22" i="48"/>
  <c r="W20" i="48"/>
  <c r="R33" i="48"/>
  <c r="J111" i="53" s="1"/>
  <c r="J113" i="53" s="1"/>
  <c r="J115" i="53" s="1"/>
  <c r="J116" i="53" s="1"/>
  <c r="J136" i="53" s="1"/>
  <c r="V29" i="48"/>
  <c r="V33" i="48" s="1"/>
  <c r="W29" i="48"/>
  <c r="W33" i="48" l="1"/>
  <c r="AD19" i="49"/>
  <c r="AD23" i="49" s="1"/>
  <c r="Z23" i="49"/>
  <c r="F111" i="53"/>
  <c r="F113" i="53" s="1"/>
  <c r="F115" i="53" s="1"/>
  <c r="F116" i="53" s="1"/>
  <c r="F136" i="53" s="1"/>
  <c r="AD30" i="49"/>
  <c r="AD35" i="49" s="1"/>
  <c r="Z35" i="49"/>
  <c r="P42" i="49" l="1"/>
  <c r="Z42" i="49"/>
  <c r="AD42" i="49"/>
  <c r="AE35" i="49"/>
</calcChain>
</file>

<file path=xl/sharedStrings.xml><?xml version="1.0" encoding="utf-8"?>
<sst xmlns="http://schemas.openxmlformats.org/spreadsheetml/2006/main" count="445" uniqueCount="236">
  <si>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</si>
  <si>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</si>
  <si>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</si>
  <si>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</si>
  <si>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</si>
  <si>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</si>
  <si>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</si>
  <si>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</si>
  <si>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</si>
  <si>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</si>
  <si>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</si>
  <si>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ภาษีเงินได้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</si>
  <si>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</si>
  <si>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</si>
  <si>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</si>
  <si>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</si>
  <si>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(ยังไม่ได้ตรวจสอบ/</t>
  </si>
  <si>
    <t>สอบทานแล้ว)</t>
  </si>
  <si>
    <t>(ตรวจสอบแล้ว)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</si>
  <si>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</si>
  <si>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</si>
  <si>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</si>
  <si>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</si>
  <si>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</si>
  <si>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</si>
  <si>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</si>
  <si>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</si>
  <si>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</si>
  <si>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</si>
  <si>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</si>
  <si>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</si>
  <si>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</si>
  <si>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</si>
  <si>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</si>
  <si>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</si>
  <si>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</si>
  <si>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</si>
  <si>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</si>
  <si>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</si>
  <si>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</si>
  <si>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</si>
  <si>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</si>
  <si>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</si>
  <si>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</si>
  <si>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</si>
  <si>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</si>
  <si>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</si>
  <si>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</si>
  <si>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</si>
  <si>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</si>
  <si>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</si>
  <si>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</si>
  <si>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</si>
  <si>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</si>
  <si>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</si>
  <si>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</si>
  <si>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</si>
  <si>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</si>
  <si>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</si>
  <si>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</si>
  <si>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</si>
  <si>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</si>
  <si>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</si>
  <si>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</si>
  <si>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</si>
  <si>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</si>
  <si>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</si>
  <si>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</si>
  <si>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</si>
  <si>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</si>
  <si>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</si>
  <si>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</si>
  <si>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</si>
  <si>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</si>
  <si>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</si>
  <si>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</si>
  <si>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</si>
  <si>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</si>
  <si>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</si>
  <si>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</si>
  <si>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</si>
  <si>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</si>
  <si>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กำไรที่ยังไม่เกิดขึ้นจากเงินลงทุนในหลักทรัพย์เพื่อค้า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</si>
  <si>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</si>
  <si>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</si>
  <si>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</si>
  <si>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</si>
  <si>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</si>
  <si>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</si>
  <si>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</si>
  <si>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</si>
  <si>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</si>
  <si>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</si>
  <si>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</si>
  <si>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</si>
  <si>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</si>
  <si>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</si>
  <si>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</si>
  <si>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</si>
  <si>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</si>
  <si>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</si>
  <si>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</si>
  <si>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</si>
  <si>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</si>
  <si>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</si>
  <si>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(ยังไม่ได้ตรวจสอบ/สอบทานแล้ว)</t>
  </si>
  <si>
    <t>หมายเหตุประกอบงบการเงินระหว่างกาลถือเป็นส่วนหนึ่งของงบการเงินระหว่างกาลนี้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</si>
  <si>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</si>
  <si>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</si>
  <si>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</si>
  <si>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</si>
  <si>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</si>
  <si>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</si>
  <si>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</si>
  <si>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 xml:space="preserve">      เพิ่มทุนจากการใช้สิทธิตามใบสำคัญแสดงสิทธิ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</si>
  <si>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</si>
  <si>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</si>
  <si>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</si>
  <si>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</si>
  <si>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</si>
  <si>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</si>
  <si>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ส่วนต่างจากการ</t>
  </si>
  <si>
    <t>เปลี่ยนแปลงส่วน</t>
  </si>
  <si>
    <t>ได้เสียในบริษัทย่อย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</si>
  <si>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</si>
  <si>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</si>
  <si>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</si>
  <si>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</si>
  <si>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</si>
  <si>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</si>
  <si>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</si>
  <si>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</si>
  <si>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</si>
  <si>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</si>
  <si>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</si>
  <si>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</si>
  <si>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ขาดทุนจากการขายเงินลงทุนในหลักทรัพย์เพื่อค้า</t>
  </si>
  <si>
    <t xml:space="preserve">      จ่ายเงินปันผล 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</si>
  <si>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</si>
  <si>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</si>
  <si>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</si>
  <si>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</si>
  <si>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ใบสำคัญแสดงสิทธิ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</si>
  <si>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</si>
  <si>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</si>
  <si>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</si>
  <si>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 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</si>
  <si>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</si>
  <si>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</si>
  <si>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</si>
  <si>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กำไร(ขาดทุน) สำหรับงวด</t>
  </si>
  <si>
    <t>สินทรัพย์ภาษีเงินได้รอตัดบัญชี</t>
  </si>
  <si>
    <t xml:space="preserve">      กำไรขาดทุนเบ็ดเสร็จสำหรับงวด</t>
  </si>
  <si>
    <t>ค่าใช้จ่าย (รายได้) ภาษีตัดบัญชี</t>
  </si>
  <si>
    <t>กำไร (ขาดทุน) สุทธิสำหรับงวด</t>
  </si>
  <si>
    <t>ค่าใช้จ่ายภาษีเงินได้ของงวดปัจจุบัน</t>
  </si>
  <si>
    <t xml:space="preserve">กำไร (ขาดทุน) </t>
  </si>
  <si>
    <t>งบการเงินเฉพาะกิจการ</t>
  </si>
  <si>
    <t>เงินกู้ยืม</t>
  </si>
  <si>
    <t>เจ้าหนี้อื่น -กิจการที่เกี่ยวข้องกัน</t>
  </si>
  <si>
    <t xml:space="preserve">      กำไรขาดทุนเบ็ดเสร็จสำหรับงวด </t>
  </si>
  <si>
    <t>กำไร (ขาดทุน) เบ็ดเสร็จอื่น</t>
  </si>
  <si>
    <t>ผลต่างของอัตรา</t>
  </si>
  <si>
    <t>ของส่วนของผู้ถือหุ้น</t>
  </si>
  <si>
    <t xml:space="preserve">     - คณิตศาสตร์ประกันภัยไปยังกำไรสะสม</t>
  </si>
  <si>
    <t xml:space="preserve">     โอนผลกำไร (ขาดทุน) จากการประมาณการตามหลัก</t>
  </si>
  <si>
    <t>คณิตศาสตร์ประกันภัย</t>
  </si>
  <si>
    <t>ผลกำไร (ขาดทุน) จาก</t>
  </si>
  <si>
    <t>การประมาณการตามหลัก</t>
  </si>
  <si>
    <t xml:space="preserve"> - ใบสำคัญแสดงสิทธิในบริษัทใหญ่</t>
  </si>
  <si>
    <t>ขาดทุนที่ยังไม่เกิดขึ้นจากเงินลงทุนในหลักทรัพย์เพื่อค้า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</si>
  <si>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</si>
  <si>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</si>
  <si>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</si>
  <si>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แลกเปลี่ยนจากการ</t>
  </si>
  <si>
    <t>แปลงค่างบการเงิน</t>
  </si>
  <si>
    <t>เงินสดรับจากผู้ถือหุ้นในการใช้สิทธิ์ -</t>
  </si>
  <si>
    <t>รายการที่จะถูกจัดประเภทรายการใหม่เข้าไปไว้ในกำไรหรือขาดทุนในภายหลัง</t>
  </si>
  <si>
    <t>2559</t>
  </si>
  <si>
    <t>ยอดคงเหลือ ณ วันที่  1 มกราคม 2559</t>
  </si>
  <si>
    <t>อสังหาริมทรัพย์เพื่อการลงทุน</t>
  </si>
  <si>
    <t xml:space="preserve">ทุนเรือนหุ้น - มูลค่าหุ้นละ 0.125 บาท </t>
  </si>
  <si>
    <t>- หุ้นสามัญ  5,647,349,128  หุ้น</t>
  </si>
  <si>
    <t>ส่วนเกินมูลค่าหุ้นสามัญที่ออกจำหน่าย</t>
  </si>
  <si>
    <t>อาคาร และอุปกรณ์-สุทธิ</t>
  </si>
  <si>
    <t>เงินสดสุทธิได้มาจากกิจกรรมจัดหาเงิน</t>
  </si>
  <si>
    <t>เงินกู้ยืมจาก - กิจการที่เกี่ยวข้องกัน (ลดลง) เพิ่มขึ้น</t>
  </si>
  <si>
    <t>เพิ่มทุนจากการใช้สิทธิตามใบสำคัญแสดงสิทธิ</t>
  </si>
  <si>
    <t xml:space="preserve">      เงินรับล่วงหน้าค่าหุ้น</t>
  </si>
  <si>
    <t xml:space="preserve">บุคคลและกิจการอื่น  </t>
  </si>
  <si>
    <t>เงินให้กู้ยืมแก่ - บุคคลและกิจการอื่น (เพิ่มขึ้น) ลดลง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</si>
  <si>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</si>
  <si>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</t>
  </si>
  <si>
    <t>กำไรจากการขายเงินลงทุนในหลักทรัพย์เพื่อค้า</t>
  </si>
  <si>
    <t>กลับรายการค่าเผื่อด้อยค่าเงินลงทุนทั่วไป</t>
  </si>
  <si>
    <t>รายการที่จะไม่ถูกจัดประเภทรายการใหม่เข้าไปไว้ในกำไรหรือขาดทุนในภายหลัง</t>
  </si>
  <si>
    <t xml:space="preserve">ผลกำไร (ขาดทุน) จากการประมาณการ - </t>
  </si>
  <si>
    <t xml:space="preserve"> - ตามหลักคณิตศาสตร์ประกันภัย</t>
  </si>
  <si>
    <t>ยอดคงเหลือ ณ วันที่ 30 มิถุนายน 2559</t>
  </si>
  <si>
    <t>ผลกำไร(ขาดทุน)จาก</t>
  </si>
  <si>
    <t xml:space="preserve">     โอนผลกำไร(ขาดทุน)จากการประมาณการตามหลัก</t>
  </si>
  <si>
    <t xml:space="preserve">     -คณิตศาสตร์ประกันภัยไปยังกำไรสะสม</t>
  </si>
  <si>
    <t>ค่าเผื่อด้อยค่าในเงินลงทุน(โอนกลับ)</t>
  </si>
  <si>
    <t>จ่ายเงินปันผลของบริษัทใหญ่</t>
  </si>
  <si>
    <t>ค่าเผื่อด้อยค่าเงินลงทุน</t>
  </si>
  <si>
    <t>เงินลงทุนทั่วไป (เพิ่มขึ้น) ลดลง</t>
  </si>
  <si>
    <t>ณ วันที่ 30 มิถุนายน 2560</t>
  </si>
  <si>
    <t>30 มิถุนายน 2560</t>
  </si>
  <si>
    <t>31 ธันวาคม 2559</t>
  </si>
  <si>
    <t>สำหรับงวดหกเดือนสิ้นสุดวันที่ 30 มิถุนายน 2560</t>
  </si>
  <si>
    <t>2560</t>
  </si>
  <si>
    <t>เงินลงทุนในสิทธิการซื้อหุ้น</t>
  </si>
  <si>
    <t>หนี้สินจากสัญญาเช่าการเงินที่ถึงกำหนดชำระภายในหนึ่งปี</t>
  </si>
  <si>
    <t>หนี้สินตามสัญญาเช่าการเงิน</t>
  </si>
  <si>
    <t>หนี้สินภาษีเงินได้รอตัดบัญชี</t>
  </si>
  <si>
    <t>- หุ้นสามัญ  5,637,604,866  หุ้น</t>
  </si>
  <si>
    <t>สำหรับงวดสามเดือนสิ้นสุดวันที่ 30 มิถุนายน 2560</t>
  </si>
  <si>
    <t>ยอดคงเหลือ ณ วันที่  1 มกราคม 2560</t>
  </si>
  <si>
    <t>ยอดคงเหลือ ณ วันที่ 30 มิถุนายน 2560</t>
  </si>
  <si>
    <t>ส่วนเกิน</t>
  </si>
  <si>
    <t>12, 13</t>
  </si>
  <si>
    <t>ขาดทุน(กำไร)จากการเปลี่ยนแปลงประเภทเงินลงทุน</t>
  </si>
  <si>
    <t>เงินปันผลรับจากบริษัทอื่น</t>
  </si>
  <si>
    <t>เจ้าหนี้การค้า  -กิจการอื่น</t>
  </si>
  <si>
    <t>หนี้สินไม่หมุนเวียนอื่น</t>
  </si>
  <si>
    <t>เงินให้กู้ยืมแก่ - กิจการที่เกี่ยวข้องกัน (เพิ่มขึ้น) ลดลง</t>
  </si>
  <si>
    <t>จ่ายหนี้สินตามสัญญาเช่าการเงิน</t>
  </si>
  <si>
    <t>ภาษีเงินได้ที่เกี่ยวข้องกับองค์ประกอบอื่นของส่วนของผู้ถือหุ้น</t>
  </si>
  <si>
    <t>กำไรจากการเปลี่ยนแปลงเงินลงทุน</t>
  </si>
  <si>
    <t xml:space="preserve">     ส่วนต่างจากการเปลี่ยนแปลงส่วนได้เสียในบริษัทย่อย</t>
  </si>
  <si>
    <t>กิจกรรมดำเนินงานและกิจกรรมลงทุนที่ไม่กระทบเงินสด</t>
  </si>
  <si>
    <t>เงินกู้ยืม กิจการที่เกี่ยวข้องกัน ลดลง</t>
  </si>
  <si>
    <t>ลูกหนี้อื่น กิจการที่เกี่ยวข้องกัน - เงินทดรองจ่าย ลดลง</t>
  </si>
  <si>
    <t>เงินลงทุนในบริษัทย่อย ลดลง</t>
  </si>
  <si>
    <t>เจ้าหนี้อื่น กิจการที่เกี่ยวข้องกัน - ดอกเบี้ยค้างจ่าย ลดลง</t>
  </si>
  <si>
    <t>เงินสดจ่ายให้ผู้ถือหุ้นส่วนน้อยของบ.ย่อยที่ลดทุน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</si>
</sst>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</numFmts>
  <fonts count="3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color indexed="10"/>
      <name val="Angsana New"/>
      <family val="1"/>
    </font>
    <font>
      <sz val="11.5"/>
      <name val="Angsana New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3" borderId="0" applyNumberFormat="0" applyBorder="0" applyAlignment="0" applyProtection="0"/>
    <xf numFmtId="0" fontId="22" fillId="20" borderId="9" applyNumberFormat="0" applyAlignment="0" applyProtection="0"/>
    <xf numFmtId="0" fontId="23" fillId="20" borderId="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7" borderId="1" applyNumberFormat="0" applyAlignment="0" applyProtection="0"/>
    <xf numFmtId="0" fontId="29" fillId="24" borderId="0" applyNumberFormat="0" applyBorder="0" applyAlignment="0" applyProtection="0"/>
    <xf numFmtId="0" fontId="30" fillId="0" borderId="11" applyNumberFormat="0" applyFill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5" fillId="25" borderId="8" applyNumberFormat="0" applyFont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</cellStyleXfs>
  <cellXfs count="140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7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166" fontId="3" fillId="0" borderId="0" xfId="19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9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168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19" applyNumberFormat="1" applyFont="1" applyFill="1" applyBorder="1"/>
    <xf numFmtId="167" fontId="3" fillId="0" borderId="0" xfId="0" applyNumberFormat="1" applyFont="1" applyFill="1" applyBorder="1"/>
    <xf numFmtId="166" fontId="3" fillId="0" borderId="12" xfId="19" quotePrefix="1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0" applyFont="1" applyFill="1" applyBorder="1" applyAlignment="1">
      <alignment horizontal="center"/>
    </xf>
    <xf numFmtId="0" fontId="3" fillId="0" borderId="12" xfId="19" applyNumberFormat="1" applyFont="1" applyFill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43" fontId="7" fillId="0" borderId="0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3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left"/>
    </xf>
    <xf numFmtId="43" fontId="3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43" fontId="3" fillId="0" borderId="0" xfId="19" applyNumberFormat="1" applyFont="1" applyFill="1" applyBorder="1" applyAlignment="1"/>
    <xf numFmtId="43" fontId="16" fillId="0" borderId="0" xfId="19" applyNumberFormat="1" applyFont="1" applyFill="1"/>
    <xf numFmtId="165" fontId="3" fillId="0" borderId="17" xfId="19" applyNumberFormat="1" applyFont="1" applyFill="1" applyBorder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0" fontId="3" fillId="26" borderId="0" xfId="0" applyFont="1" applyFill="1"/>
    <xf numFmtId="0" fontId="3" fillId="26" borderId="0" xfId="0" applyFont="1" applyFill="1" applyBorder="1"/>
    <xf numFmtId="0" fontId="16" fillId="0" borderId="0" xfId="0" applyNumberFormat="1" applyFont="1" applyFill="1" applyAlignment="1">
      <alignment horizontal="center"/>
    </xf>
    <xf numFmtId="173" fontId="16" fillId="0" borderId="0" xfId="19" applyNumberFormat="1" applyFont="1" applyFill="1" applyBorder="1"/>
    <xf numFmtId="43" fontId="16" fillId="0" borderId="0" xfId="0" applyNumberFormat="1" applyFont="1" applyFill="1" applyBorder="1"/>
    <xf numFmtId="43" fontId="16" fillId="0" borderId="0" xfId="19" applyNumberFormat="1" applyFont="1" applyFill="1" applyBorder="1"/>
    <xf numFmtId="167" fontId="16" fillId="0" borderId="0" xfId="0" applyNumberFormat="1" applyFont="1" applyFill="1" applyBorder="1"/>
    <xf numFmtId="166" fontId="16" fillId="0" borderId="0" xfId="0" applyNumberFormat="1" applyFont="1" applyFill="1"/>
    <xf numFmtId="168" fontId="34" fillId="0" borderId="0" xfId="0" applyNumberFormat="1" applyFont="1" applyFill="1" applyAlignment="1">
      <alignment horizontal="center"/>
    </xf>
    <xf numFmtId="43" fontId="3" fillId="0" borderId="16" xfId="0" applyNumberFormat="1" applyFont="1" applyFill="1" applyBorder="1" applyAlignment="1">
      <alignment horizontal="right"/>
    </xf>
    <xf numFmtId="167" fontId="34" fillId="0" borderId="0" xfId="0" applyNumberFormat="1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43" fontId="14" fillId="0" borderId="0" xfId="19" applyNumberFormat="1" applyFont="1" applyFill="1" applyAlignment="1">
      <alignment horizontal="right"/>
    </xf>
    <xf numFmtId="43" fontId="14" fillId="0" borderId="0" xfId="0" applyNumberFormat="1" applyFont="1" applyFill="1" applyAlignment="1">
      <alignment horizontal="right"/>
    </xf>
    <xf numFmtId="43" fontId="14" fillId="0" borderId="0" xfId="0" applyNumberFormat="1" applyFont="1" applyFill="1"/>
    <xf numFmtId="43" fontId="14" fillId="0" borderId="0" xfId="19" applyNumberFormat="1" applyFont="1" applyFill="1" applyBorder="1"/>
    <xf numFmtId="0" fontId="14" fillId="0" borderId="0" xfId="0" applyFont="1" applyFill="1" applyBorder="1"/>
    <xf numFmtId="43" fontId="14" fillId="0" borderId="0" xfId="19" applyFont="1" applyFill="1" applyBorder="1"/>
    <xf numFmtId="0" fontId="3" fillId="27" borderId="0" xfId="0" applyFont="1" applyFill="1" applyBorder="1"/>
    <xf numFmtId="0" fontId="3" fillId="27" borderId="0" xfId="0" applyFont="1" applyFill="1"/>
    <xf numFmtId="43" fontId="3" fillId="27" borderId="0" xfId="19" applyFont="1" applyFill="1"/>
    <xf numFmtId="43" fontId="3" fillId="27" borderId="0" xfId="19" applyFont="1" applyFill="1" applyBorder="1"/>
    <xf numFmtId="0" fontId="7" fillId="0" borderId="0" xfId="0" applyFont="1" applyFill="1"/>
    <xf numFmtId="174" fontId="3" fillId="0" borderId="16" xfId="19" applyNumberFormat="1" applyFont="1" applyFill="1" applyBorder="1"/>
    <xf numFmtId="0" fontId="3" fillId="0" borderId="12" xfId="0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Fill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5" fillId="0" borderId="14" xfId="0" applyFont="1" applyFill="1" applyBorder="1" applyAlignment="1">
      <alignment horizontal="center"/>
    </xf>
  </cellXfs>
  <cellStyles count="52">
    <cellStyle name="20% - ส่วนที่ถูกเน้น1" xfId="1"/>
    <cellStyle name="20% - ส่วนที่ถูกเน้น2" xfId="2"/>
    <cellStyle name="20% - ส่วนที่ถูกเน้น3" xfId="3"/>
    <cellStyle name="20% - ส่วนที่ถูกเน้น4" xfId="4"/>
    <cellStyle name="20% - ส่วนที่ถูกเน้น5" xfId="5"/>
    <cellStyle name="20% - ส่วนที่ถูกเน้น6" xfId="6"/>
    <cellStyle name="40% - ส่วนที่ถูกเน้น1" xfId="7"/>
    <cellStyle name="40% - ส่วนที่ถูกเน้น2" xfId="8"/>
    <cellStyle name="40% - ส่วนที่ถูกเน้น3" xfId="9"/>
    <cellStyle name="40% - ส่วนที่ถูกเน้น4" xfId="10"/>
    <cellStyle name="40% - ส่วนที่ถูกเน้น5" xfId="11"/>
    <cellStyle name="40% - ส่วนที่ถูกเน้น6" xfId="12"/>
    <cellStyle name="60% - ส่วนที่ถูกเน้น1" xfId="13"/>
    <cellStyle name="60% - ส่วนที่ถูกเน้น2" xfId="14"/>
    <cellStyle name="60% - ส่วนที่ถูกเน้น3" xfId="15"/>
    <cellStyle name="60% - ส่วนที่ถูกเน้น4" xfId="16"/>
    <cellStyle name="60% - ส่วนที่ถูกเน้น5" xfId="17"/>
    <cellStyle name="60% - ส่วนที่ถูกเน้น6" xfId="18"/>
    <cellStyle name="Comma" xfId="19" builtinId="3"/>
    <cellStyle name="comma zerodec" xfId="20"/>
    <cellStyle name="Currency1" xfId="21"/>
    <cellStyle name="Dollar (zero dec)" xfId="22"/>
    <cellStyle name="Grey" xfId="23"/>
    <cellStyle name="Input [yellow]" xfId="24"/>
    <cellStyle name="no dec" xfId="25"/>
    <cellStyle name="Normal" xfId="0" builtinId="0"/>
    <cellStyle name="Normal - Style1" xfId="26"/>
    <cellStyle name="Percent [2]" xfId="27"/>
    <cellStyle name="Quantity" xfId="28"/>
    <cellStyle name="เซลล์ตรวจสอบ" xfId="29"/>
    <cellStyle name="เซลล์ที่มีการเชื่อมโยง" xfId="30"/>
    <cellStyle name="แย่" xfId="31"/>
    <cellStyle name="แสดงผล" xfId="32"/>
    <cellStyle name="การคำนวณ" xfId="33"/>
    <cellStyle name="ข้อความเตือน" xfId="34"/>
    <cellStyle name="ข้อความอธิบาย" xfId="35"/>
    <cellStyle name="ชื่อเรื่อง" xfId="36"/>
    <cellStyle name="ดี" xfId="37"/>
    <cellStyle name="ป้อนค่า" xfId="38"/>
    <cellStyle name="ปานกลาง" xfId="39"/>
    <cellStyle name="ผลรวม" xfId="40"/>
    <cellStyle name="ส่วนที่ถูกเน้น1" xfId="41"/>
    <cellStyle name="ส่วนที่ถูกเน้น2" xfId="42"/>
    <cellStyle name="ส่วนที่ถูกเน้น3" xfId="43"/>
    <cellStyle name="ส่วนที่ถูกเน้น4" xfId="44"/>
    <cellStyle name="ส่วนที่ถูกเน้น5" xfId="45"/>
    <cellStyle name="ส่วนที่ถูกเน้น6" xfId="46"/>
    <cellStyle name="หมายเหตุ" xfId="47"/>
    <cellStyle name="หัวเรื่อง 1" xfId="48"/>
    <cellStyle name="หัวเรื่อง 2" xfId="49"/>
    <cellStyle name="หัวเรื่อง 3" xfId="50"/>
    <cellStyle name="หัวเรื่อง 4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view="pageBreakPreview" zoomScaleNormal="100" zoomScaleSheetLayoutView="100" workbookViewId="0">
      <selection activeCell="C17" sqref="C17"/>
    </sheetView>
  </sheetViews>
  <sheetFormatPr defaultRowHeight="18" x14ac:dyDescent="0.4"/>
  <cols>
    <col min="1" max="2" width="2.7109375" style="6" customWidth="1"/>
    <col min="3" max="3" width="31.85546875" style="6" customWidth="1"/>
    <col min="4" max="4" width="6.28515625" style="7" customWidth="1"/>
    <col min="5" max="5" width="0.85546875" style="7" customWidth="1"/>
    <col min="6" max="6" width="13.140625" style="7" customWidth="1"/>
    <col min="7" max="7" width="0.7109375" style="7" customWidth="1"/>
    <col min="8" max="8" width="13.28515625" style="7" customWidth="1"/>
    <col min="9" max="9" width="0.85546875" style="6" customWidth="1"/>
    <col min="10" max="10" width="12.85546875" style="9" customWidth="1"/>
    <col min="11" max="11" width="1" style="9" customWidth="1"/>
    <col min="12" max="12" width="12.42578125" style="9" bestFit="1" customWidth="1"/>
    <col min="13" max="13" width="2.7109375" style="15" customWidth="1"/>
    <col min="14" max="14" width="15.7109375" style="19" customWidth="1"/>
    <col min="15" max="15" width="2.7109375" style="15" customWidth="1"/>
    <col min="16" max="16" width="15.7109375" style="15" customWidth="1"/>
    <col min="17" max="17" width="2.7109375" style="15" customWidth="1"/>
    <col min="18" max="18" width="15.7109375" style="15" customWidth="1"/>
    <col min="19" max="19" width="2.7109375" style="15" customWidth="1"/>
    <col min="20" max="20" width="15.7109375" style="6" customWidth="1"/>
    <col min="21" max="21" width="2.7109375" style="6" customWidth="1"/>
    <col min="22" max="22" width="13.85546875" style="6" customWidth="1"/>
    <col min="23" max="23" width="2.7109375" style="6" customWidth="1"/>
    <col min="24" max="24" width="14.5703125" style="6" customWidth="1"/>
    <col min="25" max="25" width="11" style="6" customWidth="1"/>
    <col min="26" max="16384" width="9.140625" style="6"/>
  </cols>
  <sheetData>
    <row r="1" spans="1:23" x14ac:dyDescent="0.4">
      <c r="D1" s="29"/>
      <c r="E1" s="29"/>
      <c r="F1" s="14"/>
      <c r="G1" s="14"/>
      <c r="H1" s="14"/>
      <c r="J1" s="14"/>
      <c r="K1" s="14"/>
      <c r="L1" s="14"/>
      <c r="T1" s="15"/>
      <c r="U1" s="15"/>
      <c r="V1" s="15"/>
      <c r="W1" s="15"/>
    </row>
    <row r="2" spans="1:23" x14ac:dyDescent="0.4">
      <c r="A2" s="126" t="s">
        <v>57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N2" s="32"/>
      <c r="O2" s="23"/>
      <c r="P2" s="23"/>
      <c r="Q2" s="23"/>
      <c r="R2" s="23"/>
      <c r="S2" s="23"/>
    </row>
    <row r="3" spans="1:23" ht="18" customHeight="1" x14ac:dyDescent="0.4">
      <c r="A3" s="126" t="s">
        <v>108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4" spans="1:23" ht="18" customHeight="1" x14ac:dyDescent="0.4">
      <c r="A4" s="126" t="s">
        <v>206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23" x14ac:dyDescent="0.4">
      <c r="A5" s="7"/>
      <c r="B5" s="7"/>
      <c r="F5" s="127" t="s">
        <v>19</v>
      </c>
      <c r="G5" s="127"/>
      <c r="H5" s="127"/>
      <c r="I5" s="127"/>
      <c r="J5" s="127"/>
      <c r="K5" s="127"/>
      <c r="L5" s="127"/>
    </row>
    <row r="6" spans="1:23" x14ac:dyDescent="0.4">
      <c r="F6" s="128" t="s">
        <v>40</v>
      </c>
      <c r="G6" s="128"/>
      <c r="H6" s="128"/>
      <c r="J6" s="129" t="s">
        <v>157</v>
      </c>
      <c r="K6" s="129"/>
      <c r="L6" s="129"/>
    </row>
    <row r="7" spans="1:23" x14ac:dyDescent="0.4">
      <c r="D7" s="41" t="s">
        <v>45</v>
      </c>
      <c r="E7" s="23"/>
      <c r="F7" s="38" t="s">
        <v>207</v>
      </c>
      <c r="G7" s="24"/>
      <c r="H7" s="38" t="s">
        <v>208</v>
      </c>
      <c r="J7" s="38" t="str">
        <f>+F7</f>
        <v>30 มิถุนายน 2560</v>
      </c>
      <c r="K7" s="24"/>
      <c r="L7" s="38" t="str">
        <f>+H7</f>
        <v>31 ธันวาคม 2559</v>
      </c>
    </row>
    <row r="8" spans="1:23" s="55" customFormat="1" ht="18" customHeight="1" x14ac:dyDescent="0.35">
      <c r="D8" s="51"/>
      <c r="E8" s="51"/>
      <c r="F8" s="67" t="s">
        <v>16</v>
      </c>
      <c r="G8" s="67"/>
      <c r="H8" s="67" t="s">
        <v>18</v>
      </c>
      <c r="I8" s="56"/>
      <c r="J8" s="67" t="s">
        <v>16</v>
      </c>
      <c r="K8" s="67"/>
      <c r="L8" s="67" t="s">
        <v>18</v>
      </c>
      <c r="M8" s="51"/>
      <c r="N8" s="57"/>
      <c r="O8" s="51"/>
      <c r="P8" s="51"/>
      <c r="Q8" s="51"/>
      <c r="R8" s="51"/>
      <c r="S8" s="51"/>
    </row>
    <row r="9" spans="1:23" s="55" customFormat="1" ht="18" customHeight="1" x14ac:dyDescent="0.35">
      <c r="D9" s="51"/>
      <c r="E9" s="51"/>
      <c r="F9" s="67" t="s">
        <v>17</v>
      </c>
      <c r="G9" s="67"/>
      <c r="H9" s="67"/>
      <c r="I9" s="56"/>
      <c r="J9" s="67" t="s">
        <v>17</v>
      </c>
      <c r="K9" s="67"/>
      <c r="L9" s="67"/>
      <c r="M9" s="51"/>
      <c r="N9" s="57"/>
      <c r="O9" s="51"/>
      <c r="P9" s="51"/>
      <c r="Q9" s="51"/>
      <c r="R9" s="51"/>
      <c r="S9" s="51"/>
    </row>
    <row r="10" spans="1:23" ht="18" customHeight="1" x14ac:dyDescent="0.4">
      <c r="A10" s="130" t="s">
        <v>5</v>
      </c>
      <c r="B10" s="130"/>
      <c r="C10" s="130"/>
      <c r="D10" s="23"/>
      <c r="E10" s="23"/>
      <c r="F10" s="6"/>
      <c r="G10" s="6"/>
      <c r="H10" s="6"/>
      <c r="J10" s="59"/>
      <c r="K10" s="59"/>
      <c r="L10" s="59"/>
    </row>
    <row r="11" spans="1:23" x14ac:dyDescent="0.4">
      <c r="A11" s="6" t="s">
        <v>6</v>
      </c>
      <c r="F11" s="5"/>
      <c r="G11" s="5"/>
      <c r="H11" s="5"/>
    </row>
    <row r="12" spans="1:23" x14ac:dyDescent="0.4">
      <c r="B12" s="6" t="s">
        <v>20</v>
      </c>
      <c r="D12" s="7">
        <v>3</v>
      </c>
      <c r="F12" s="75">
        <v>211251491.93000001</v>
      </c>
      <c r="G12" s="75"/>
      <c r="H12" s="75">
        <v>1017330154.5599999</v>
      </c>
      <c r="I12" s="54"/>
      <c r="J12" s="66">
        <v>42052095.130000003</v>
      </c>
      <c r="K12" s="66"/>
      <c r="L12" s="75">
        <v>857164767.07000005</v>
      </c>
    </row>
    <row r="13" spans="1:23" x14ac:dyDescent="0.4">
      <c r="B13" s="16" t="s">
        <v>102</v>
      </c>
      <c r="D13" s="7">
        <v>4</v>
      </c>
      <c r="F13" s="75">
        <v>1412969980.5</v>
      </c>
      <c r="G13" s="75"/>
      <c r="H13" s="75">
        <v>1308075268.1500001</v>
      </c>
      <c r="I13" s="54"/>
      <c r="J13" s="66">
        <v>775049866.13</v>
      </c>
      <c r="K13" s="66"/>
      <c r="L13" s="75">
        <v>676074377.20000005</v>
      </c>
    </row>
    <row r="14" spans="1:23" x14ac:dyDescent="0.4">
      <c r="B14" s="16" t="s">
        <v>211</v>
      </c>
      <c r="D14" s="7">
        <v>5</v>
      </c>
      <c r="F14" s="75">
        <v>350000000</v>
      </c>
      <c r="G14" s="75"/>
      <c r="H14" s="75">
        <v>0</v>
      </c>
      <c r="I14" s="54"/>
      <c r="J14" s="66">
        <v>350000000</v>
      </c>
      <c r="K14" s="66"/>
      <c r="L14" s="75">
        <v>0</v>
      </c>
    </row>
    <row r="15" spans="1:23" x14ac:dyDescent="0.4">
      <c r="B15" s="6" t="s">
        <v>97</v>
      </c>
      <c r="F15" s="75"/>
      <c r="G15" s="75"/>
      <c r="H15" s="75"/>
      <c r="I15" s="54"/>
      <c r="J15" s="66"/>
      <c r="K15" s="66"/>
      <c r="L15" s="75"/>
    </row>
    <row r="16" spans="1:23" x14ac:dyDescent="0.4">
      <c r="C16" s="6" t="s">
        <v>41</v>
      </c>
      <c r="D16" s="7">
        <v>6</v>
      </c>
      <c r="F16" s="75">
        <v>23272500</v>
      </c>
      <c r="G16" s="75"/>
      <c r="H16" s="75">
        <v>3370500</v>
      </c>
      <c r="I16" s="54"/>
      <c r="J16" s="66">
        <v>23112000</v>
      </c>
      <c r="K16" s="66"/>
      <c r="L16" s="75">
        <v>3210000</v>
      </c>
      <c r="T16" s="15"/>
      <c r="U16" s="15"/>
      <c r="V16" s="15"/>
      <c r="W16" s="15"/>
    </row>
    <row r="17" spans="1:23" x14ac:dyDescent="0.4">
      <c r="C17" s="6" t="s">
        <v>39</v>
      </c>
      <c r="D17" s="7">
        <v>2.2000000000000002</v>
      </c>
      <c r="F17" s="75">
        <v>13353040.49</v>
      </c>
      <c r="G17" s="75"/>
      <c r="H17" s="75">
        <v>13225183.439999999</v>
      </c>
      <c r="I17" s="54"/>
      <c r="J17" s="66">
        <v>8173683.3399999999</v>
      </c>
      <c r="K17" s="66"/>
      <c r="L17" s="75">
        <v>7340397.8200000003</v>
      </c>
      <c r="T17" s="15"/>
      <c r="U17" s="15"/>
      <c r="V17" s="15"/>
      <c r="W17" s="15"/>
    </row>
    <row r="18" spans="1:23" x14ac:dyDescent="0.4">
      <c r="B18" s="6" t="s">
        <v>140</v>
      </c>
      <c r="F18" s="75"/>
      <c r="G18" s="75"/>
      <c r="H18" s="75"/>
      <c r="I18" s="54"/>
      <c r="J18" s="66"/>
      <c r="K18" s="66"/>
      <c r="L18" s="75"/>
      <c r="T18" s="15"/>
      <c r="U18" s="15"/>
      <c r="V18" s="15"/>
      <c r="W18" s="15"/>
    </row>
    <row r="19" spans="1:23" x14ac:dyDescent="0.4">
      <c r="C19" s="6" t="s">
        <v>92</v>
      </c>
      <c r="D19" s="7">
        <v>7</v>
      </c>
      <c r="F19" s="75">
        <v>874608.51</v>
      </c>
      <c r="G19" s="75"/>
      <c r="H19" s="75">
        <v>2198956.4500000002</v>
      </c>
      <c r="I19" s="54"/>
      <c r="J19" s="66">
        <v>737597.59000000008</v>
      </c>
      <c r="K19" s="66"/>
      <c r="L19" s="75">
        <v>1929322.44</v>
      </c>
      <c r="T19" s="15"/>
      <c r="U19" s="15"/>
      <c r="V19" s="15"/>
      <c r="W19" s="15"/>
    </row>
    <row r="20" spans="1:23" x14ac:dyDescent="0.4">
      <c r="C20" s="6" t="s">
        <v>39</v>
      </c>
      <c r="D20" s="7">
        <v>2.2999999999999998</v>
      </c>
      <c r="F20" s="75">
        <v>27947162.829999998</v>
      </c>
      <c r="G20" s="75"/>
      <c r="H20" s="75">
        <v>788059.48</v>
      </c>
      <c r="I20" s="54"/>
      <c r="J20" s="66">
        <v>10277953.029999999</v>
      </c>
      <c r="K20" s="66"/>
      <c r="L20" s="75">
        <v>8275829.4500000002</v>
      </c>
      <c r="T20" s="15"/>
      <c r="U20" s="15"/>
      <c r="V20" s="15"/>
      <c r="W20" s="15"/>
    </row>
    <row r="21" spans="1:23" x14ac:dyDescent="0.4">
      <c r="B21" s="6" t="s">
        <v>74</v>
      </c>
      <c r="F21" s="75"/>
      <c r="G21" s="75"/>
      <c r="H21" s="75"/>
      <c r="I21" s="66"/>
      <c r="J21" s="66"/>
      <c r="K21" s="66"/>
      <c r="L21" s="75"/>
      <c r="T21" s="15"/>
      <c r="U21" s="15"/>
      <c r="V21" s="15"/>
      <c r="W21" s="15"/>
    </row>
    <row r="22" spans="1:23" x14ac:dyDescent="0.4">
      <c r="C22" s="6" t="s">
        <v>189</v>
      </c>
      <c r="D22" s="7">
        <v>8</v>
      </c>
      <c r="F22" s="75">
        <v>0</v>
      </c>
      <c r="G22" s="75"/>
      <c r="H22" s="75">
        <v>50000000</v>
      </c>
      <c r="I22" s="66"/>
      <c r="J22" s="76">
        <v>0</v>
      </c>
      <c r="K22" s="76"/>
      <c r="L22" s="75">
        <v>50000000</v>
      </c>
      <c r="T22" s="15"/>
      <c r="U22" s="15"/>
      <c r="V22" s="15"/>
      <c r="W22" s="15"/>
    </row>
    <row r="23" spans="1:23" x14ac:dyDescent="0.4">
      <c r="C23" s="6" t="s">
        <v>39</v>
      </c>
      <c r="D23" s="7">
        <v>2.4</v>
      </c>
      <c r="F23" s="75">
        <v>0</v>
      </c>
      <c r="G23" s="75"/>
      <c r="H23" s="75">
        <v>0</v>
      </c>
      <c r="I23" s="66"/>
      <c r="J23" s="76">
        <v>5000000</v>
      </c>
      <c r="K23" s="76"/>
      <c r="L23" s="75">
        <v>6000000</v>
      </c>
      <c r="T23" s="15"/>
      <c r="U23" s="15"/>
      <c r="V23" s="15"/>
      <c r="W23" s="15"/>
    </row>
    <row r="24" spans="1:23" x14ac:dyDescent="0.4">
      <c r="B24" s="6" t="s">
        <v>50</v>
      </c>
      <c r="F24" s="75"/>
      <c r="G24" s="75"/>
      <c r="H24" s="75"/>
      <c r="I24" s="54"/>
      <c r="J24" s="66"/>
      <c r="K24" s="66"/>
      <c r="L24" s="75"/>
      <c r="T24" s="15"/>
      <c r="U24" s="15"/>
      <c r="V24" s="15"/>
      <c r="W24" s="15"/>
    </row>
    <row r="25" spans="1:23" x14ac:dyDescent="0.4">
      <c r="C25" s="6" t="s">
        <v>90</v>
      </c>
      <c r="F25" s="75">
        <v>9317448.1099999994</v>
      </c>
      <c r="G25" s="75"/>
      <c r="H25" s="75">
        <v>9479008.4299999997</v>
      </c>
      <c r="I25" s="54"/>
      <c r="J25" s="66">
        <v>7034680.4199999999</v>
      </c>
      <c r="K25" s="66"/>
      <c r="L25" s="75">
        <v>7115380.5499999998</v>
      </c>
      <c r="T25" s="15"/>
      <c r="U25" s="15"/>
      <c r="V25" s="15"/>
      <c r="W25" s="15"/>
    </row>
    <row r="26" spans="1:23" x14ac:dyDescent="0.4">
      <c r="C26" s="6" t="s">
        <v>21</v>
      </c>
      <c r="F26" s="77">
        <f>SUM(F12:F25)</f>
        <v>2048986232.3699999</v>
      </c>
      <c r="G26" s="80"/>
      <c r="H26" s="77">
        <f>SUM(H12:H25)</f>
        <v>2404467130.5099998</v>
      </c>
      <c r="I26" s="54"/>
      <c r="J26" s="77">
        <f>SUM(J12:J25)</f>
        <v>1221437875.6399999</v>
      </c>
      <c r="K26" s="80"/>
      <c r="L26" s="77">
        <f>SUM(L12:L25)</f>
        <v>1617110074.53</v>
      </c>
      <c r="T26" s="15"/>
      <c r="U26" s="15"/>
      <c r="V26" s="15"/>
      <c r="W26" s="15"/>
    </row>
    <row r="27" spans="1:23" x14ac:dyDescent="0.4">
      <c r="F27" s="76"/>
      <c r="G27" s="76"/>
      <c r="H27" s="76"/>
      <c r="I27" s="54"/>
      <c r="J27" s="66"/>
      <c r="K27" s="66"/>
      <c r="L27" s="66"/>
      <c r="T27" s="15"/>
      <c r="U27" s="15"/>
      <c r="V27" s="15"/>
      <c r="W27" s="15"/>
    </row>
    <row r="28" spans="1:23" x14ac:dyDescent="0.4">
      <c r="A28" s="6" t="s">
        <v>51</v>
      </c>
      <c r="F28" s="76"/>
      <c r="G28" s="76"/>
      <c r="H28" s="76"/>
      <c r="I28" s="54"/>
      <c r="J28" s="66"/>
      <c r="K28" s="66"/>
      <c r="L28" s="66"/>
      <c r="T28" s="15"/>
      <c r="U28" s="15"/>
      <c r="V28" s="15"/>
      <c r="W28" s="15"/>
    </row>
    <row r="29" spans="1:23" x14ac:dyDescent="0.4">
      <c r="B29" s="6" t="s">
        <v>89</v>
      </c>
      <c r="D29" s="7">
        <v>9</v>
      </c>
      <c r="F29" s="76">
        <v>15000000</v>
      </c>
      <c r="G29" s="76"/>
      <c r="H29" s="76">
        <v>15000000</v>
      </c>
      <c r="I29" s="54"/>
      <c r="J29" s="66">
        <v>15000000</v>
      </c>
      <c r="K29" s="66"/>
      <c r="L29" s="76">
        <v>15000000</v>
      </c>
      <c r="T29" s="15"/>
      <c r="U29" s="15"/>
      <c r="V29" s="15"/>
      <c r="W29" s="15"/>
    </row>
    <row r="30" spans="1:23" x14ac:dyDescent="0.4">
      <c r="B30" s="6" t="s">
        <v>65</v>
      </c>
      <c r="D30" s="7">
        <v>10</v>
      </c>
      <c r="F30" s="75">
        <v>0</v>
      </c>
      <c r="G30" s="75"/>
      <c r="H30" s="75">
        <v>0</v>
      </c>
      <c r="I30" s="54"/>
      <c r="J30" s="66">
        <v>61944671.75</v>
      </c>
      <c r="K30" s="66"/>
      <c r="L30" s="75">
        <v>132399078.66</v>
      </c>
      <c r="T30" s="15"/>
      <c r="U30" s="15"/>
      <c r="V30" s="15"/>
      <c r="W30" s="15"/>
    </row>
    <row r="31" spans="1:23" x14ac:dyDescent="0.4">
      <c r="B31" s="6" t="s">
        <v>58</v>
      </c>
      <c r="D31" s="7">
        <v>11</v>
      </c>
      <c r="F31" s="75">
        <v>360000576.19999999</v>
      </c>
      <c r="G31" s="75"/>
      <c r="H31" s="75">
        <v>372015527.62</v>
      </c>
      <c r="I31" s="54"/>
      <c r="J31" s="66">
        <v>360000000</v>
      </c>
      <c r="K31" s="66"/>
      <c r="L31" s="75">
        <v>372014919.99000001</v>
      </c>
      <c r="T31" s="15"/>
      <c r="U31" s="15"/>
      <c r="V31" s="15"/>
      <c r="W31" s="15"/>
    </row>
    <row r="32" spans="1:23" x14ac:dyDescent="0.4">
      <c r="B32" s="6" t="s">
        <v>184</v>
      </c>
      <c r="D32" s="7">
        <v>12</v>
      </c>
      <c r="F32" s="76">
        <v>38777895.130000003</v>
      </c>
      <c r="G32" s="76"/>
      <c r="H32" s="76">
        <v>40542339.009999998</v>
      </c>
      <c r="I32" s="54"/>
      <c r="J32" s="66">
        <v>38775614.710000001</v>
      </c>
      <c r="K32" s="66"/>
      <c r="L32" s="76">
        <v>40539066.82</v>
      </c>
      <c r="T32" s="15"/>
      <c r="U32" s="15"/>
      <c r="V32" s="15"/>
      <c r="W32" s="15"/>
    </row>
    <row r="33" spans="1:23" x14ac:dyDescent="0.4">
      <c r="B33" s="6" t="s">
        <v>180</v>
      </c>
      <c r="D33" s="7">
        <v>13</v>
      </c>
      <c r="F33" s="76">
        <v>8032941.5999999996</v>
      </c>
      <c r="G33" s="76"/>
      <c r="H33" s="76">
        <v>8251221.4800000004</v>
      </c>
      <c r="I33" s="54"/>
      <c r="J33" s="66">
        <v>8032941.5999999996</v>
      </c>
      <c r="K33" s="66"/>
      <c r="L33" s="76">
        <v>8251221.4800000004</v>
      </c>
      <c r="T33" s="15"/>
      <c r="U33" s="15"/>
      <c r="V33" s="15"/>
      <c r="W33" s="15"/>
    </row>
    <row r="34" spans="1:23" x14ac:dyDescent="0.4">
      <c r="B34" s="6" t="s">
        <v>151</v>
      </c>
      <c r="D34" s="10">
        <v>19.3</v>
      </c>
      <c r="F34" s="76">
        <v>11090508.99</v>
      </c>
      <c r="G34" s="76"/>
      <c r="H34" s="76">
        <v>15563593.279999999</v>
      </c>
      <c r="I34" s="54"/>
      <c r="J34" s="66">
        <v>10431990.07</v>
      </c>
      <c r="K34" s="66"/>
      <c r="L34" s="76">
        <v>14815879.359999999</v>
      </c>
      <c r="T34" s="15"/>
      <c r="U34" s="15"/>
      <c r="V34" s="15"/>
      <c r="W34" s="15"/>
    </row>
    <row r="35" spans="1:23" x14ac:dyDescent="0.4">
      <c r="B35" s="6" t="s">
        <v>52</v>
      </c>
      <c r="F35" s="76"/>
      <c r="G35" s="76"/>
      <c r="H35" s="76"/>
      <c r="I35" s="54"/>
      <c r="J35" s="66"/>
      <c r="K35" s="66"/>
      <c r="L35" s="76"/>
      <c r="T35" s="15"/>
      <c r="U35" s="15"/>
      <c r="V35" s="15"/>
      <c r="W35" s="15"/>
    </row>
    <row r="36" spans="1:23" x14ac:dyDescent="0.4">
      <c r="C36" s="6" t="s">
        <v>38</v>
      </c>
      <c r="F36" s="76">
        <v>2096171.05</v>
      </c>
      <c r="G36" s="76"/>
      <c r="H36" s="76">
        <v>4216213.53</v>
      </c>
      <c r="I36" s="54"/>
      <c r="J36" s="66">
        <v>281735.31</v>
      </c>
      <c r="K36" s="66"/>
      <c r="L36" s="76">
        <v>2531547.96</v>
      </c>
      <c r="T36" s="15"/>
      <c r="U36" s="15"/>
      <c r="V36" s="15"/>
      <c r="W36" s="15"/>
    </row>
    <row r="37" spans="1:23" x14ac:dyDescent="0.4">
      <c r="C37" s="6" t="s">
        <v>49</v>
      </c>
      <c r="F37" s="76">
        <v>162900</v>
      </c>
      <c r="G37" s="76"/>
      <c r="H37" s="76">
        <v>162900</v>
      </c>
      <c r="I37" s="54"/>
      <c r="J37" s="66">
        <v>87300</v>
      </c>
      <c r="K37" s="66"/>
      <c r="L37" s="76">
        <v>87300</v>
      </c>
      <c r="T37" s="15"/>
      <c r="U37" s="15"/>
      <c r="V37" s="15"/>
      <c r="W37" s="15"/>
    </row>
    <row r="38" spans="1:23" x14ac:dyDescent="0.4">
      <c r="C38" s="6" t="s">
        <v>22</v>
      </c>
      <c r="F38" s="77">
        <f>SUM(F29:F37)</f>
        <v>435160992.97000003</v>
      </c>
      <c r="G38" s="80"/>
      <c r="H38" s="77">
        <f>SUM(H29:H37)</f>
        <v>455751794.91999996</v>
      </c>
      <c r="I38" s="54"/>
      <c r="J38" s="77">
        <f>SUM(J29:J37)</f>
        <v>494554253.44</v>
      </c>
      <c r="K38" s="80"/>
      <c r="L38" s="77">
        <f>SUM(L29:L37)</f>
        <v>585639014.2700001</v>
      </c>
      <c r="T38" s="15"/>
      <c r="U38" s="15"/>
      <c r="V38" s="15"/>
      <c r="W38" s="15"/>
    </row>
    <row r="39" spans="1:23" ht="18.75" thickBot="1" x14ac:dyDescent="0.45">
      <c r="A39" s="6" t="s">
        <v>53</v>
      </c>
      <c r="F39" s="78">
        <f>+F38+F26</f>
        <v>2484147225.3400002</v>
      </c>
      <c r="G39" s="80"/>
      <c r="H39" s="78">
        <f>+H38+H26</f>
        <v>2860218925.4299998</v>
      </c>
      <c r="I39" s="54"/>
      <c r="J39" s="78">
        <f>+J38+J26</f>
        <v>1715992129.0799999</v>
      </c>
      <c r="K39" s="80"/>
      <c r="L39" s="78">
        <f>+L38+L26</f>
        <v>2202749088.8000002</v>
      </c>
      <c r="T39" s="15"/>
      <c r="U39" s="15"/>
      <c r="V39" s="15"/>
      <c r="W39" s="15"/>
    </row>
    <row r="40" spans="1:23" ht="18.75" thickTop="1" x14ac:dyDescent="0.4">
      <c r="F40" s="79"/>
      <c r="G40" s="79"/>
      <c r="H40" s="79"/>
      <c r="I40" s="54"/>
      <c r="J40" s="80"/>
      <c r="K40" s="80"/>
      <c r="L40" s="80"/>
      <c r="T40" s="15"/>
      <c r="U40" s="15"/>
      <c r="V40" s="15"/>
      <c r="W40" s="15"/>
    </row>
    <row r="41" spans="1:23" x14ac:dyDescent="0.4">
      <c r="A41" s="6" t="s">
        <v>106</v>
      </c>
      <c r="F41" s="79"/>
      <c r="G41" s="79"/>
      <c r="H41" s="79"/>
      <c r="I41" s="54"/>
      <c r="J41" s="66"/>
      <c r="K41" s="66"/>
      <c r="L41" s="66"/>
      <c r="T41" s="15"/>
      <c r="U41" s="15"/>
      <c r="V41" s="15"/>
      <c r="W41" s="15"/>
    </row>
    <row r="42" spans="1:23" x14ac:dyDescent="0.4">
      <c r="F42" s="79"/>
      <c r="G42" s="79"/>
      <c r="H42" s="79"/>
      <c r="I42" s="54"/>
      <c r="J42" s="66"/>
      <c r="K42" s="66"/>
      <c r="L42" s="66"/>
      <c r="T42" s="15"/>
      <c r="U42" s="15"/>
      <c r="V42" s="15"/>
      <c r="W42" s="15"/>
    </row>
    <row r="43" spans="1:23" x14ac:dyDescent="0.4">
      <c r="T43" s="15"/>
      <c r="U43" s="15"/>
      <c r="V43" s="15"/>
      <c r="W43" s="15"/>
    </row>
    <row r="44" spans="1:23" ht="13.5" customHeight="1" x14ac:dyDescent="0.4">
      <c r="T44" s="15"/>
      <c r="U44" s="15"/>
      <c r="V44" s="15"/>
      <c r="W44" s="15"/>
    </row>
    <row r="45" spans="1:23" x14ac:dyDescent="0.4">
      <c r="A45" s="7"/>
      <c r="B45" s="20" t="s">
        <v>27</v>
      </c>
      <c r="C45" s="7"/>
      <c r="D45" s="20"/>
      <c r="F45" s="20" t="s">
        <v>27</v>
      </c>
      <c r="G45" s="20"/>
      <c r="H45" s="20"/>
      <c r="I45" s="7"/>
      <c r="J45" s="7"/>
      <c r="K45" s="7"/>
      <c r="L45" s="7"/>
      <c r="T45" s="15"/>
      <c r="U45" s="15"/>
      <c r="V45" s="15"/>
      <c r="W45" s="15"/>
    </row>
    <row r="46" spans="1:23" x14ac:dyDescent="0.4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T46" s="15"/>
      <c r="U46" s="15"/>
      <c r="V46" s="15"/>
      <c r="W46" s="15"/>
    </row>
    <row r="47" spans="1:23" x14ac:dyDescent="0.4">
      <c r="A47" s="20"/>
      <c r="B47" s="21"/>
      <c r="C47" s="7"/>
      <c r="I47" s="7"/>
      <c r="J47" s="7"/>
      <c r="K47" s="7"/>
      <c r="L47" s="7"/>
      <c r="T47" s="15"/>
      <c r="U47" s="15"/>
      <c r="V47" s="15"/>
      <c r="W47" s="15"/>
    </row>
    <row r="48" spans="1:23" x14ac:dyDescent="0.4">
      <c r="A48" s="126" t="str">
        <f>+A2</f>
        <v>บริษัท บรุ๊คเคอร์ กรุ๊ป จำกัด (มหาชน) และบริษัทย่อย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T48" s="15"/>
      <c r="U48" s="15"/>
      <c r="V48" s="15"/>
      <c r="W48" s="15"/>
    </row>
    <row r="49" spans="1:23" x14ac:dyDescent="0.4">
      <c r="A49" s="126" t="str">
        <f>+A3</f>
        <v>งบแสดงฐานะการเงิน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T49" s="15"/>
      <c r="U49" s="15"/>
      <c r="V49" s="15"/>
      <c r="W49" s="15"/>
    </row>
    <row r="50" spans="1:23" x14ac:dyDescent="0.4">
      <c r="A50" s="126" t="str">
        <f>A4</f>
        <v>ณ วันที่ 30 มิถุนายน 2560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T50" s="15"/>
      <c r="U50" s="15"/>
      <c r="V50" s="15"/>
      <c r="W50" s="15"/>
    </row>
    <row r="51" spans="1:23" ht="21" customHeight="1" x14ac:dyDescent="0.4">
      <c r="D51" s="6"/>
      <c r="E51" s="6"/>
      <c r="F51" s="127" t="s">
        <v>19</v>
      </c>
      <c r="G51" s="127"/>
      <c r="H51" s="127"/>
      <c r="I51" s="127"/>
      <c r="J51" s="127"/>
      <c r="K51" s="127"/>
      <c r="L51" s="127"/>
      <c r="T51" s="15"/>
      <c r="U51" s="15"/>
      <c r="V51" s="15"/>
      <c r="W51" s="15"/>
    </row>
    <row r="52" spans="1:23" x14ac:dyDescent="0.4">
      <c r="D52" s="6"/>
      <c r="E52" s="6"/>
      <c r="F52" s="128" t="s">
        <v>40</v>
      </c>
      <c r="G52" s="128"/>
      <c r="H52" s="128"/>
      <c r="J52" s="129" t="s">
        <v>157</v>
      </c>
      <c r="K52" s="129"/>
      <c r="L52" s="129"/>
      <c r="T52" s="15"/>
      <c r="U52" s="15"/>
      <c r="V52" s="15"/>
      <c r="W52" s="15"/>
    </row>
    <row r="53" spans="1:23" x14ac:dyDescent="0.4">
      <c r="D53" s="41" t="s">
        <v>45</v>
      </c>
      <c r="E53" s="23"/>
      <c r="F53" s="43" t="str">
        <f>+F7</f>
        <v>30 มิถุนายน 2560</v>
      </c>
      <c r="G53" s="30"/>
      <c r="H53" s="43" t="str">
        <f>+H7</f>
        <v>31 ธันวาคม 2559</v>
      </c>
      <c r="J53" s="43" t="str">
        <f>+J7</f>
        <v>30 มิถุนายน 2560</v>
      </c>
      <c r="K53" s="24"/>
      <c r="L53" s="43" t="str">
        <f>+L7</f>
        <v>31 ธันวาคม 2559</v>
      </c>
      <c r="T53" s="15"/>
      <c r="U53" s="15"/>
      <c r="V53" s="15"/>
      <c r="W53" s="15"/>
    </row>
    <row r="54" spans="1:23" s="55" customFormat="1" ht="16.5" customHeight="1" x14ac:dyDescent="0.35">
      <c r="D54" s="51"/>
      <c r="E54" s="51"/>
      <c r="F54" s="67" t="s">
        <v>16</v>
      </c>
      <c r="G54" s="67"/>
      <c r="H54" s="67" t="s">
        <v>18</v>
      </c>
      <c r="I54" s="56"/>
      <c r="J54" s="67" t="s">
        <v>16</v>
      </c>
      <c r="K54" s="67"/>
      <c r="L54" s="67" t="s">
        <v>18</v>
      </c>
      <c r="M54" s="51"/>
      <c r="N54" s="57"/>
      <c r="O54" s="51"/>
      <c r="P54" s="51"/>
      <c r="Q54" s="51"/>
      <c r="R54" s="51"/>
      <c r="S54" s="51"/>
      <c r="T54" s="51"/>
      <c r="U54" s="51"/>
      <c r="V54" s="51"/>
      <c r="W54" s="51"/>
    </row>
    <row r="55" spans="1:23" s="55" customFormat="1" ht="16.5" x14ac:dyDescent="0.35">
      <c r="D55" s="51"/>
      <c r="E55" s="51"/>
      <c r="F55" s="67" t="s">
        <v>17</v>
      </c>
      <c r="G55" s="67"/>
      <c r="H55" s="67"/>
      <c r="I55" s="56"/>
      <c r="J55" s="67" t="s">
        <v>17</v>
      </c>
      <c r="K55" s="67"/>
      <c r="L55" s="67"/>
      <c r="M55" s="51"/>
      <c r="N55" s="57"/>
      <c r="O55" s="51"/>
      <c r="P55" s="51"/>
      <c r="Q55" s="51"/>
      <c r="R55" s="51"/>
      <c r="S55" s="51"/>
    </row>
    <row r="56" spans="1:23" ht="18" customHeight="1" x14ac:dyDescent="0.4">
      <c r="A56" s="130" t="s">
        <v>8</v>
      </c>
      <c r="B56" s="130"/>
      <c r="C56" s="130"/>
      <c r="D56" s="23"/>
      <c r="E56" s="23"/>
      <c r="F56" s="24"/>
      <c r="G56" s="24"/>
      <c r="H56" s="24"/>
      <c r="J56" s="24"/>
      <c r="K56" s="24"/>
      <c r="L56" s="24"/>
      <c r="T56" s="15"/>
      <c r="U56" s="15"/>
      <c r="V56" s="15"/>
      <c r="W56" s="15"/>
    </row>
    <row r="57" spans="1:23" x14ac:dyDescent="0.4">
      <c r="A57" s="6" t="s">
        <v>54</v>
      </c>
      <c r="F57" s="76"/>
      <c r="G57" s="76"/>
      <c r="H57" s="76"/>
      <c r="I57" s="54"/>
      <c r="J57" s="66"/>
      <c r="K57" s="66"/>
      <c r="L57" s="66"/>
      <c r="T57" s="15"/>
      <c r="U57" s="15"/>
      <c r="V57" s="15"/>
      <c r="W57" s="15"/>
    </row>
    <row r="58" spans="1:23" x14ac:dyDescent="0.4">
      <c r="B58" s="6" t="s">
        <v>91</v>
      </c>
      <c r="F58" s="75"/>
      <c r="G58" s="75"/>
      <c r="H58" s="75"/>
      <c r="I58" s="54"/>
      <c r="J58" s="66"/>
      <c r="K58" s="66"/>
      <c r="L58" s="66"/>
      <c r="T58" s="15"/>
      <c r="U58" s="15"/>
      <c r="V58" s="15"/>
      <c r="W58" s="15"/>
    </row>
    <row r="59" spans="1:23" x14ac:dyDescent="0.4">
      <c r="C59" s="6" t="s">
        <v>92</v>
      </c>
      <c r="D59" s="7">
        <v>14</v>
      </c>
      <c r="F59" s="75">
        <v>263799.37</v>
      </c>
      <c r="G59" s="75"/>
      <c r="H59" s="75">
        <v>1275827.43</v>
      </c>
      <c r="I59" s="54"/>
      <c r="J59" s="66">
        <v>0</v>
      </c>
      <c r="K59" s="66"/>
      <c r="L59" s="66">
        <v>0</v>
      </c>
      <c r="T59" s="15"/>
      <c r="U59" s="15"/>
      <c r="V59" s="15"/>
      <c r="W59" s="15"/>
    </row>
    <row r="60" spans="1:23" x14ac:dyDescent="0.4">
      <c r="C60" s="6" t="s">
        <v>39</v>
      </c>
      <c r="D60" s="7">
        <v>2.5</v>
      </c>
      <c r="F60" s="75">
        <v>1374772.65</v>
      </c>
      <c r="G60" s="75"/>
      <c r="H60" s="75">
        <v>1155711.21</v>
      </c>
      <c r="I60" s="54"/>
      <c r="J60" s="66">
        <v>106473400</v>
      </c>
      <c r="K60" s="66"/>
      <c r="L60" s="75">
        <v>106473400</v>
      </c>
      <c r="T60" s="15"/>
      <c r="U60" s="15"/>
      <c r="V60" s="15"/>
      <c r="W60" s="15"/>
    </row>
    <row r="61" spans="1:23" x14ac:dyDescent="0.4">
      <c r="B61" s="6" t="s">
        <v>141</v>
      </c>
      <c r="F61" s="75"/>
      <c r="G61" s="75"/>
      <c r="H61" s="75"/>
      <c r="I61" s="54"/>
      <c r="J61" s="66"/>
      <c r="K61" s="66"/>
      <c r="L61" s="75"/>
      <c r="T61" s="15"/>
      <c r="U61" s="15"/>
      <c r="V61" s="15"/>
      <c r="W61" s="15"/>
    </row>
    <row r="62" spans="1:23" x14ac:dyDescent="0.4">
      <c r="C62" s="6" t="s">
        <v>92</v>
      </c>
      <c r="D62" s="10">
        <v>15</v>
      </c>
      <c r="F62" s="75">
        <v>10057523.869999999</v>
      </c>
      <c r="G62" s="75"/>
      <c r="H62" s="75">
        <v>50426649.079999998</v>
      </c>
      <c r="I62" s="54"/>
      <c r="J62" s="66">
        <v>9907523.8699999992</v>
      </c>
      <c r="K62" s="66"/>
      <c r="L62" s="75">
        <v>37458771.210000001</v>
      </c>
      <c r="T62" s="15"/>
      <c r="U62" s="15"/>
      <c r="V62" s="15"/>
      <c r="W62" s="15"/>
    </row>
    <row r="63" spans="1:23" x14ac:dyDescent="0.4">
      <c r="C63" s="6" t="s">
        <v>39</v>
      </c>
      <c r="D63" s="10">
        <v>2.6</v>
      </c>
      <c r="F63" s="75">
        <v>0</v>
      </c>
      <c r="G63" s="75"/>
      <c r="H63" s="75">
        <v>0</v>
      </c>
      <c r="I63" s="54"/>
      <c r="J63" s="66">
        <v>3459409.79</v>
      </c>
      <c r="K63" s="66"/>
      <c r="L63" s="75">
        <v>4269754.74</v>
      </c>
      <c r="T63" s="15"/>
      <c r="U63" s="15"/>
      <c r="V63" s="15"/>
      <c r="W63" s="15"/>
    </row>
    <row r="64" spans="1:23" x14ac:dyDescent="0.4">
      <c r="B64" s="6" t="s">
        <v>158</v>
      </c>
      <c r="F64" s="75"/>
      <c r="G64" s="75"/>
      <c r="T64" s="15"/>
      <c r="U64" s="15"/>
      <c r="V64" s="15"/>
      <c r="W64" s="15"/>
    </row>
    <row r="65" spans="1:23" x14ac:dyDescent="0.4">
      <c r="C65" s="6" t="s">
        <v>39</v>
      </c>
      <c r="D65" s="7">
        <v>2.7</v>
      </c>
      <c r="F65" s="75">
        <v>0</v>
      </c>
      <c r="G65" s="75"/>
      <c r="H65" s="75">
        <v>0</v>
      </c>
      <c r="I65" s="54"/>
      <c r="J65" s="75">
        <v>185793200</v>
      </c>
      <c r="K65" s="75"/>
      <c r="L65" s="75">
        <v>268410000</v>
      </c>
      <c r="T65" s="15"/>
      <c r="U65" s="15"/>
      <c r="V65" s="15"/>
      <c r="W65" s="15"/>
    </row>
    <row r="66" spans="1:23" x14ac:dyDescent="0.4">
      <c r="B66" s="6" t="s">
        <v>101</v>
      </c>
      <c r="F66" s="75">
        <v>6146768.0199999996</v>
      </c>
      <c r="G66" s="75"/>
      <c r="H66" s="75">
        <v>125525078.37</v>
      </c>
      <c r="I66" s="54"/>
      <c r="J66" s="75">
        <v>5891312.8700000001</v>
      </c>
      <c r="K66" s="75"/>
      <c r="L66" s="75">
        <v>124738357.70999999</v>
      </c>
      <c r="T66" s="15"/>
      <c r="U66" s="15"/>
      <c r="V66" s="15"/>
      <c r="W66" s="15"/>
    </row>
    <row r="67" spans="1:23" x14ac:dyDescent="0.4">
      <c r="B67" s="120" t="s">
        <v>212</v>
      </c>
      <c r="D67" s="7">
        <v>16</v>
      </c>
      <c r="F67" s="75">
        <v>10949683.970000001</v>
      </c>
      <c r="G67" s="75"/>
      <c r="H67" s="75">
        <v>3634084.86</v>
      </c>
      <c r="I67" s="54"/>
      <c r="J67" s="75">
        <v>10949683.970000001</v>
      </c>
      <c r="K67" s="75"/>
      <c r="L67" s="75">
        <v>3634084.86</v>
      </c>
      <c r="T67" s="15"/>
      <c r="U67" s="15"/>
      <c r="V67" s="15"/>
      <c r="W67" s="15"/>
    </row>
    <row r="68" spans="1:23" x14ac:dyDescent="0.4">
      <c r="B68" s="6" t="s">
        <v>55</v>
      </c>
      <c r="D68" s="10"/>
      <c r="F68" s="75"/>
      <c r="G68" s="75"/>
      <c r="H68" s="75"/>
      <c r="I68" s="54"/>
      <c r="J68" s="66"/>
      <c r="K68" s="66"/>
      <c r="L68" s="75"/>
      <c r="T68" s="15"/>
      <c r="U68" s="15"/>
      <c r="V68" s="15"/>
      <c r="W68" s="15"/>
    </row>
    <row r="69" spans="1:23" x14ac:dyDescent="0.4">
      <c r="C69" s="6" t="s">
        <v>93</v>
      </c>
      <c r="D69" s="10"/>
      <c r="F69" s="75">
        <v>3511572.96</v>
      </c>
      <c r="G69" s="75"/>
      <c r="H69" s="75">
        <v>2162995.58</v>
      </c>
      <c r="I69" s="76"/>
      <c r="J69" s="75">
        <v>1987672.96</v>
      </c>
      <c r="K69" s="75"/>
      <c r="L69" s="75">
        <v>639095.57999999996</v>
      </c>
      <c r="T69" s="15"/>
      <c r="U69" s="15"/>
      <c r="V69" s="15"/>
      <c r="W69" s="15"/>
    </row>
    <row r="70" spans="1:23" s="117" customFormat="1" x14ac:dyDescent="0.4">
      <c r="A70" s="6"/>
      <c r="B70" s="6"/>
      <c r="C70" s="6" t="s">
        <v>49</v>
      </c>
      <c r="D70" s="10"/>
      <c r="E70" s="7"/>
      <c r="F70" s="75">
        <v>850602.66</v>
      </c>
      <c r="G70" s="75"/>
      <c r="H70" s="75">
        <v>764668.31</v>
      </c>
      <c r="I70" s="54"/>
      <c r="J70" s="66">
        <v>758041.22</v>
      </c>
      <c r="K70" s="66"/>
      <c r="L70" s="75">
        <v>679612.13</v>
      </c>
      <c r="M70" s="116"/>
      <c r="N70" s="119"/>
      <c r="O70" s="116"/>
      <c r="P70" s="116"/>
      <c r="Q70" s="116"/>
      <c r="R70" s="116"/>
      <c r="S70" s="116"/>
      <c r="T70" s="116"/>
      <c r="U70" s="116"/>
      <c r="V70" s="116"/>
      <c r="W70" s="116"/>
    </row>
    <row r="71" spans="1:23" x14ac:dyDescent="0.4">
      <c r="C71" s="6" t="s">
        <v>109</v>
      </c>
      <c r="D71" s="10"/>
      <c r="F71" s="77">
        <f>SUM(F58:F70)</f>
        <v>33154723.499999996</v>
      </c>
      <c r="G71" s="80"/>
      <c r="H71" s="77">
        <f>SUM(H58:H70)</f>
        <v>184945014.84000003</v>
      </c>
      <c r="I71" s="54"/>
      <c r="J71" s="77">
        <f>SUM(J58:J70)</f>
        <v>325220244.68000007</v>
      </c>
      <c r="K71" s="80"/>
      <c r="L71" s="77">
        <f>SUM(L58:L70)</f>
        <v>546303076.23000014</v>
      </c>
      <c r="T71" s="15"/>
      <c r="U71" s="15"/>
      <c r="V71" s="15"/>
      <c r="W71" s="15"/>
    </row>
    <row r="72" spans="1:23" x14ac:dyDescent="0.4">
      <c r="D72" s="10"/>
      <c r="F72" s="76"/>
      <c r="G72" s="76"/>
      <c r="H72" s="76"/>
      <c r="I72" s="54"/>
      <c r="J72" s="66"/>
      <c r="K72" s="66"/>
      <c r="L72" s="76"/>
      <c r="T72" s="15"/>
      <c r="U72" s="15"/>
      <c r="V72" s="15"/>
      <c r="W72" s="15"/>
    </row>
    <row r="73" spans="1:23" x14ac:dyDescent="0.4">
      <c r="A73" s="6" t="s">
        <v>56</v>
      </c>
      <c r="D73" s="10"/>
      <c r="F73" s="76"/>
      <c r="G73" s="76"/>
      <c r="H73" s="76"/>
      <c r="I73" s="54"/>
      <c r="J73" s="66"/>
      <c r="K73" s="66"/>
      <c r="L73" s="76"/>
      <c r="T73" s="15"/>
      <c r="U73" s="15"/>
      <c r="V73" s="15"/>
      <c r="W73" s="15"/>
    </row>
    <row r="74" spans="1:23" x14ac:dyDescent="0.4">
      <c r="B74" s="6" t="s">
        <v>213</v>
      </c>
      <c r="D74" s="10">
        <v>16</v>
      </c>
      <c r="F74" s="76">
        <v>0</v>
      </c>
      <c r="G74" s="76"/>
      <c r="H74" s="76">
        <v>9148416.9399999995</v>
      </c>
      <c r="I74" s="54"/>
      <c r="J74" s="66">
        <v>0</v>
      </c>
      <c r="K74" s="66"/>
      <c r="L74" s="76">
        <v>9148416.9399999995</v>
      </c>
      <c r="T74" s="15"/>
      <c r="U74" s="15"/>
      <c r="V74" s="15"/>
      <c r="W74" s="15"/>
    </row>
    <row r="75" spans="1:23" x14ac:dyDescent="0.4">
      <c r="B75" s="6" t="s">
        <v>214</v>
      </c>
      <c r="D75" s="10">
        <v>19.3</v>
      </c>
      <c r="F75" s="76">
        <v>13482155.42</v>
      </c>
      <c r="G75" s="76"/>
      <c r="H75" s="76">
        <v>16926598.469999999</v>
      </c>
      <c r="I75" s="54"/>
      <c r="J75" s="66">
        <v>13482155.42</v>
      </c>
      <c r="K75" s="66"/>
      <c r="L75" s="76">
        <v>16926598.469999999</v>
      </c>
      <c r="T75" s="15"/>
      <c r="U75" s="15"/>
      <c r="V75" s="15"/>
      <c r="W75" s="15"/>
    </row>
    <row r="76" spans="1:23" x14ac:dyDescent="0.4">
      <c r="B76" s="6" t="s">
        <v>110</v>
      </c>
      <c r="D76" s="10">
        <v>17</v>
      </c>
      <c r="F76" s="75">
        <v>24677947</v>
      </c>
      <c r="G76" s="75"/>
      <c r="H76" s="75">
        <v>21667371</v>
      </c>
      <c r="I76" s="66"/>
      <c r="J76" s="66">
        <v>22820956</v>
      </c>
      <c r="K76" s="66"/>
      <c r="L76" s="75">
        <v>19364405</v>
      </c>
      <c r="T76" s="15"/>
      <c r="U76" s="15"/>
      <c r="V76" s="15"/>
      <c r="W76" s="15"/>
    </row>
    <row r="77" spans="1:23" x14ac:dyDescent="0.4">
      <c r="C77" s="6" t="s">
        <v>23</v>
      </c>
      <c r="D77" s="10"/>
      <c r="F77" s="77">
        <f>SUM(F74:F76)</f>
        <v>38160102.420000002</v>
      </c>
      <c r="G77" s="80"/>
      <c r="H77" s="77">
        <f>SUM(H74:H76)</f>
        <v>47742386.409999996</v>
      </c>
      <c r="I77" s="66"/>
      <c r="J77" s="77">
        <f>SUM(J74:J76)</f>
        <v>36303111.420000002</v>
      </c>
      <c r="K77" s="80"/>
      <c r="L77" s="77">
        <f>SUM(L74:L76)</f>
        <v>45439420.409999996</v>
      </c>
      <c r="T77" s="15"/>
      <c r="U77" s="15"/>
      <c r="V77" s="15"/>
      <c r="W77" s="15"/>
    </row>
    <row r="78" spans="1:23" x14ac:dyDescent="0.4">
      <c r="D78" s="10"/>
      <c r="F78" s="80"/>
      <c r="G78" s="80"/>
      <c r="H78" s="80"/>
      <c r="I78" s="80"/>
      <c r="J78" s="80"/>
      <c r="K78" s="80"/>
      <c r="L78" s="80"/>
      <c r="T78" s="15"/>
      <c r="U78" s="15"/>
      <c r="V78" s="15"/>
      <c r="W78" s="15"/>
    </row>
    <row r="79" spans="1:23" x14ac:dyDescent="0.4">
      <c r="C79" s="6" t="s">
        <v>24</v>
      </c>
      <c r="D79" s="10"/>
      <c r="F79" s="82">
        <f>+F77+F71</f>
        <v>71314825.920000002</v>
      </c>
      <c r="G79" s="80"/>
      <c r="H79" s="82">
        <f>+H77+H71</f>
        <v>232687401.25000003</v>
      </c>
      <c r="I79" s="54"/>
      <c r="J79" s="82">
        <f>+J77+J71</f>
        <v>361523356.10000008</v>
      </c>
      <c r="K79" s="80"/>
      <c r="L79" s="82">
        <f>+L77+L71</f>
        <v>591742496.6400001</v>
      </c>
      <c r="T79" s="15"/>
      <c r="U79" s="15"/>
      <c r="V79" s="15"/>
      <c r="W79" s="15"/>
    </row>
    <row r="80" spans="1:23" x14ac:dyDescent="0.4">
      <c r="D80" s="10"/>
      <c r="F80" s="76"/>
      <c r="G80" s="76"/>
      <c r="H80" s="76"/>
      <c r="I80" s="54"/>
      <c r="J80" s="80"/>
      <c r="K80" s="80"/>
      <c r="L80" s="80"/>
      <c r="T80" s="15"/>
      <c r="U80" s="15"/>
      <c r="V80" s="15"/>
      <c r="W80" s="15"/>
    </row>
    <row r="81" spans="1:23" x14ac:dyDescent="0.4">
      <c r="A81" s="6" t="s">
        <v>106</v>
      </c>
      <c r="D81" s="10"/>
      <c r="F81" s="27"/>
      <c r="G81" s="27"/>
      <c r="H81" s="27"/>
      <c r="J81" s="14"/>
      <c r="K81" s="14"/>
      <c r="L81" s="14"/>
      <c r="T81" s="15"/>
      <c r="U81" s="15"/>
      <c r="V81" s="15"/>
      <c r="W81" s="15"/>
    </row>
    <row r="82" spans="1:23" x14ac:dyDescent="0.4">
      <c r="D82" s="10"/>
      <c r="F82" s="27"/>
      <c r="G82" s="27"/>
      <c r="H82" s="27"/>
      <c r="J82" s="14"/>
      <c r="K82" s="14"/>
      <c r="L82" s="14"/>
      <c r="T82" s="15"/>
      <c r="U82" s="15"/>
      <c r="V82" s="15"/>
      <c r="W82" s="15"/>
    </row>
    <row r="83" spans="1:23" x14ac:dyDescent="0.4">
      <c r="D83" s="10"/>
      <c r="F83" s="27"/>
      <c r="G83" s="27"/>
      <c r="H83" s="27"/>
      <c r="J83" s="14"/>
      <c r="K83" s="14"/>
      <c r="L83" s="14"/>
      <c r="T83" s="15"/>
      <c r="U83" s="15"/>
      <c r="V83" s="15"/>
      <c r="W83" s="15"/>
    </row>
    <row r="84" spans="1:23" x14ac:dyDescent="0.4">
      <c r="D84" s="10"/>
      <c r="F84" s="27"/>
      <c r="G84" s="27"/>
      <c r="H84" s="27"/>
      <c r="J84" s="14"/>
      <c r="K84" s="14"/>
      <c r="L84" s="14"/>
      <c r="T84" s="15"/>
      <c r="U84" s="15"/>
      <c r="V84" s="15"/>
      <c r="W84" s="15"/>
    </row>
    <row r="85" spans="1:23" x14ac:dyDescent="0.4">
      <c r="D85" s="10"/>
      <c r="F85" s="27"/>
      <c r="G85" s="27"/>
      <c r="H85" s="27"/>
      <c r="J85" s="14"/>
      <c r="K85" s="14"/>
      <c r="L85" s="14"/>
      <c r="T85" s="15"/>
      <c r="U85" s="15"/>
      <c r="V85" s="15"/>
      <c r="W85" s="15"/>
    </row>
    <row r="86" spans="1:23" x14ac:dyDescent="0.4">
      <c r="D86" s="10"/>
      <c r="F86" s="27"/>
      <c r="G86" s="27"/>
      <c r="H86" s="27"/>
      <c r="J86" s="14"/>
      <c r="K86" s="14"/>
      <c r="L86" s="14"/>
      <c r="T86" s="15"/>
      <c r="U86" s="15"/>
      <c r="V86" s="15"/>
      <c r="W86" s="15"/>
    </row>
    <row r="87" spans="1:23" x14ac:dyDescent="0.4">
      <c r="D87" s="10"/>
      <c r="F87" s="27"/>
      <c r="G87" s="27"/>
      <c r="H87" s="27"/>
      <c r="J87" s="14"/>
      <c r="K87" s="14"/>
      <c r="L87" s="14"/>
      <c r="T87" s="15"/>
      <c r="U87" s="15"/>
      <c r="V87" s="15"/>
      <c r="W87" s="15"/>
    </row>
    <row r="88" spans="1:23" x14ac:dyDescent="0.4">
      <c r="B88" s="20" t="s">
        <v>27</v>
      </c>
      <c r="C88" s="7"/>
      <c r="D88" s="20"/>
      <c r="F88" s="20" t="s">
        <v>27</v>
      </c>
      <c r="G88" s="20"/>
      <c r="H88" s="20"/>
      <c r="J88" s="14"/>
      <c r="K88" s="14"/>
      <c r="L88" s="14"/>
      <c r="T88" s="15"/>
      <c r="U88" s="15"/>
      <c r="V88" s="15"/>
      <c r="W88" s="15"/>
    </row>
    <row r="89" spans="1:23" x14ac:dyDescent="0.4">
      <c r="D89" s="10"/>
      <c r="F89" s="27"/>
      <c r="G89" s="27"/>
      <c r="H89" s="27"/>
      <c r="J89" s="14"/>
      <c r="K89" s="14"/>
      <c r="L89" s="14"/>
      <c r="T89" s="15"/>
      <c r="U89" s="15"/>
      <c r="V89" s="15"/>
      <c r="W89" s="15"/>
    </row>
    <row r="90" spans="1:23" x14ac:dyDescent="0.4">
      <c r="D90" s="10"/>
      <c r="F90" s="27"/>
      <c r="G90" s="27"/>
      <c r="H90" s="27"/>
      <c r="J90" s="14"/>
      <c r="K90" s="14"/>
      <c r="L90" s="14"/>
      <c r="T90" s="15"/>
      <c r="U90" s="15"/>
      <c r="V90" s="15"/>
      <c r="W90" s="15"/>
    </row>
    <row r="91" spans="1:23" x14ac:dyDescent="0.4">
      <c r="D91" s="10"/>
      <c r="F91" s="27"/>
      <c r="G91" s="27"/>
      <c r="H91" s="27"/>
      <c r="J91" s="14"/>
      <c r="K91" s="14"/>
      <c r="L91" s="14"/>
      <c r="T91" s="15"/>
      <c r="U91" s="15"/>
      <c r="V91" s="15"/>
      <c r="W91" s="15"/>
    </row>
    <row r="92" spans="1:23" x14ac:dyDescent="0.4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T92" s="15"/>
      <c r="U92" s="15"/>
      <c r="V92" s="15"/>
      <c r="W92" s="15"/>
    </row>
    <row r="93" spans="1:23" x14ac:dyDescent="0.4">
      <c r="D93" s="29"/>
      <c r="E93" s="29"/>
      <c r="F93" s="14"/>
      <c r="G93" s="14"/>
      <c r="H93" s="14"/>
      <c r="J93" s="14"/>
      <c r="K93" s="14"/>
      <c r="L93" s="14"/>
      <c r="T93" s="15"/>
      <c r="U93" s="15"/>
      <c r="V93" s="15"/>
      <c r="W93" s="15"/>
    </row>
    <row r="94" spans="1:23" x14ac:dyDescent="0.4">
      <c r="A94" s="126" t="str">
        <f>+A48</f>
        <v>บริษัท บรุ๊คเคอร์ กรุ๊ป จำกัด (มหาชน) และบริษัทย่อย</v>
      </c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T94" s="15"/>
      <c r="U94" s="15"/>
      <c r="V94" s="15"/>
      <c r="W94" s="15"/>
    </row>
    <row r="95" spans="1:23" x14ac:dyDescent="0.4">
      <c r="A95" s="131" t="str">
        <f>+A49</f>
        <v>งบแสดงฐานะการเงิน</v>
      </c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T95" s="15"/>
      <c r="U95" s="15"/>
      <c r="V95" s="15"/>
      <c r="W95" s="15"/>
    </row>
    <row r="96" spans="1:23" x14ac:dyDescent="0.4">
      <c r="A96" s="131" t="str">
        <f>A4</f>
        <v>ณ วันที่ 30 มิถุนายน 2560</v>
      </c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T96" s="15"/>
      <c r="U96" s="15"/>
      <c r="V96" s="15"/>
      <c r="W96" s="15"/>
    </row>
    <row r="97" spans="1:23" x14ac:dyDescent="0.4">
      <c r="F97" s="127" t="s">
        <v>19</v>
      </c>
      <c r="G97" s="127"/>
      <c r="H97" s="127"/>
      <c r="I97" s="127"/>
      <c r="J97" s="127"/>
      <c r="K97" s="127"/>
      <c r="L97" s="127"/>
      <c r="T97" s="15"/>
      <c r="U97" s="15"/>
      <c r="V97" s="15"/>
      <c r="W97" s="15"/>
    </row>
    <row r="98" spans="1:23" x14ac:dyDescent="0.4">
      <c r="F98" s="128" t="s">
        <v>40</v>
      </c>
      <c r="G98" s="128"/>
      <c r="H98" s="128"/>
      <c r="J98" s="129" t="s">
        <v>157</v>
      </c>
      <c r="K98" s="129"/>
      <c r="L98" s="129"/>
      <c r="T98" s="15"/>
      <c r="U98" s="15"/>
      <c r="V98" s="15"/>
      <c r="W98" s="15"/>
    </row>
    <row r="99" spans="1:23" x14ac:dyDescent="0.4">
      <c r="D99" s="41" t="s">
        <v>45</v>
      </c>
      <c r="E99" s="23"/>
      <c r="F99" s="43" t="str">
        <f>+F53</f>
        <v>30 มิถุนายน 2560</v>
      </c>
      <c r="G99" s="30"/>
      <c r="H99" s="43" t="str">
        <f>+H53</f>
        <v>31 ธันวาคม 2559</v>
      </c>
      <c r="J99" s="43" t="str">
        <f>+J53</f>
        <v>30 มิถุนายน 2560</v>
      </c>
      <c r="K99" s="24"/>
      <c r="L99" s="43" t="str">
        <f>+L53</f>
        <v>31 ธันวาคม 2559</v>
      </c>
      <c r="T99" s="15"/>
      <c r="U99" s="15"/>
      <c r="V99" s="15"/>
      <c r="W99" s="15"/>
    </row>
    <row r="100" spans="1:23" s="55" customFormat="1" ht="18" customHeight="1" x14ac:dyDescent="0.35">
      <c r="D100" s="51"/>
      <c r="E100" s="51"/>
      <c r="F100" s="58" t="s">
        <v>16</v>
      </c>
      <c r="G100" s="58"/>
      <c r="H100" s="67" t="s">
        <v>18</v>
      </c>
      <c r="I100" s="56"/>
      <c r="J100" s="67" t="s">
        <v>16</v>
      </c>
      <c r="K100" s="67"/>
      <c r="L100" s="67" t="s">
        <v>18</v>
      </c>
      <c r="M100" s="51"/>
      <c r="N100" s="57"/>
      <c r="O100" s="51"/>
      <c r="P100" s="51"/>
      <c r="Q100" s="51"/>
      <c r="R100" s="51"/>
      <c r="S100" s="51"/>
      <c r="T100" s="51"/>
      <c r="U100" s="51"/>
      <c r="V100" s="51"/>
      <c r="W100" s="51"/>
    </row>
    <row r="101" spans="1:23" s="55" customFormat="1" ht="18" customHeight="1" x14ac:dyDescent="0.35">
      <c r="D101" s="51"/>
      <c r="E101" s="51"/>
      <c r="F101" s="58" t="s">
        <v>17</v>
      </c>
      <c r="G101" s="58"/>
      <c r="H101" s="67"/>
      <c r="I101" s="56"/>
      <c r="J101" s="67" t="s">
        <v>17</v>
      </c>
      <c r="K101" s="67"/>
      <c r="L101" s="67"/>
      <c r="M101" s="51"/>
      <c r="N101" s="57"/>
      <c r="O101" s="51"/>
      <c r="P101" s="51"/>
      <c r="Q101" s="51"/>
      <c r="R101" s="51"/>
      <c r="S101" s="51"/>
    </row>
    <row r="102" spans="1:23" x14ac:dyDescent="0.4">
      <c r="A102" s="6" t="s">
        <v>131</v>
      </c>
      <c r="F102" s="8"/>
      <c r="G102" s="8"/>
      <c r="H102" s="8"/>
      <c r="T102" s="15"/>
      <c r="U102" s="15"/>
      <c r="V102" s="15"/>
      <c r="W102" s="15"/>
    </row>
    <row r="103" spans="1:23" x14ac:dyDescent="0.4">
      <c r="B103" s="6" t="s">
        <v>181</v>
      </c>
      <c r="F103" s="8"/>
      <c r="G103" s="8"/>
      <c r="H103" s="8"/>
      <c r="J103" s="14"/>
      <c r="K103" s="14"/>
      <c r="L103" s="14"/>
      <c r="T103" s="15"/>
      <c r="U103" s="15"/>
      <c r="V103" s="15"/>
      <c r="W103" s="15"/>
    </row>
    <row r="104" spans="1:23" x14ac:dyDescent="0.4">
      <c r="B104" s="6" t="s">
        <v>42</v>
      </c>
      <c r="F104" s="8"/>
      <c r="G104" s="8"/>
      <c r="H104" s="8"/>
      <c r="J104" s="14"/>
      <c r="K104" s="14"/>
      <c r="L104" s="14"/>
      <c r="T104" s="15"/>
      <c r="U104" s="15"/>
      <c r="V104" s="15"/>
      <c r="W104" s="15"/>
    </row>
    <row r="105" spans="1:23" s="97" customFormat="1" ht="18.75" thickBot="1" x14ac:dyDescent="0.45">
      <c r="A105" s="6"/>
      <c r="B105" s="6"/>
      <c r="C105" s="44" t="s">
        <v>182</v>
      </c>
      <c r="D105" s="7">
        <v>21</v>
      </c>
      <c r="E105" s="7"/>
      <c r="F105" s="106">
        <v>705918641</v>
      </c>
      <c r="G105" s="83"/>
      <c r="H105" s="106">
        <v>705918641</v>
      </c>
      <c r="I105" s="54"/>
      <c r="J105" s="106">
        <v>705918641</v>
      </c>
      <c r="K105" s="83"/>
      <c r="L105" s="106">
        <v>705918641</v>
      </c>
      <c r="M105" s="15"/>
      <c r="N105" s="19"/>
      <c r="O105" s="98"/>
      <c r="P105" s="98"/>
      <c r="Q105" s="98"/>
      <c r="R105" s="98"/>
      <c r="S105" s="98"/>
      <c r="T105" s="98"/>
      <c r="U105" s="98"/>
      <c r="V105" s="98"/>
      <c r="W105" s="98"/>
    </row>
    <row r="106" spans="1:23" ht="18.75" thickTop="1" x14ac:dyDescent="0.4">
      <c r="B106" s="6" t="s">
        <v>43</v>
      </c>
      <c r="F106" s="76"/>
      <c r="G106" s="76"/>
      <c r="H106" s="76"/>
      <c r="I106" s="54"/>
      <c r="J106" s="66"/>
      <c r="K106" s="66"/>
      <c r="L106" s="76"/>
      <c r="T106" s="15"/>
      <c r="U106" s="15"/>
      <c r="V106" s="15"/>
      <c r="W106" s="15"/>
    </row>
    <row r="107" spans="1:23" x14ac:dyDescent="0.4">
      <c r="C107" s="44" t="s">
        <v>215</v>
      </c>
      <c r="D107" s="7">
        <v>21</v>
      </c>
      <c r="F107" s="66">
        <v>704700608.25</v>
      </c>
      <c r="G107" s="66"/>
      <c r="H107" s="66">
        <v>704700608.25</v>
      </c>
      <c r="I107" s="66"/>
      <c r="J107" s="66">
        <v>704700608.25</v>
      </c>
      <c r="K107" s="66"/>
      <c r="L107" s="66">
        <v>704700608.25</v>
      </c>
      <c r="T107" s="15"/>
      <c r="U107" s="15"/>
      <c r="V107" s="15"/>
      <c r="W107" s="15"/>
    </row>
    <row r="108" spans="1:23" x14ac:dyDescent="0.4">
      <c r="B108" s="6" t="s">
        <v>183</v>
      </c>
      <c r="C108" s="44"/>
      <c r="F108" s="66">
        <f>+เปลี่ยนแปลงรวม!H35</f>
        <v>144890157.11000001</v>
      </c>
      <c r="G108" s="66"/>
      <c r="H108" s="66">
        <v>144890157.11000001</v>
      </c>
      <c r="I108" s="54"/>
      <c r="J108" s="66">
        <f>+เปลี่ยนแปลงเฉพาะ!H33</f>
        <v>144890157.11000001</v>
      </c>
      <c r="K108" s="66"/>
      <c r="L108" s="66">
        <v>144890157.11000001</v>
      </c>
      <c r="T108" s="15"/>
      <c r="U108" s="15"/>
      <c r="V108" s="15"/>
      <c r="W108" s="15"/>
    </row>
    <row r="109" spans="1:23" x14ac:dyDescent="0.4">
      <c r="B109" s="6" t="s">
        <v>60</v>
      </c>
      <c r="F109" s="76"/>
      <c r="G109" s="76"/>
      <c r="H109" s="76"/>
      <c r="I109" s="54"/>
      <c r="J109" s="66"/>
      <c r="K109" s="66"/>
      <c r="L109" s="76"/>
      <c r="T109" s="15"/>
      <c r="U109" s="15"/>
      <c r="V109" s="15"/>
      <c r="W109" s="15"/>
    </row>
    <row r="110" spans="1:23" x14ac:dyDescent="0.4">
      <c r="C110" s="6" t="s">
        <v>44</v>
      </c>
      <c r="F110" s="75">
        <f>+เปลี่ยนแปลงรวม!N35</f>
        <v>70591864.099999994</v>
      </c>
      <c r="G110" s="75"/>
      <c r="H110" s="75">
        <v>70591864.099999994</v>
      </c>
      <c r="I110" s="54"/>
      <c r="J110" s="75">
        <f>เปลี่ยนแปลงเฉพาะ!P33</f>
        <v>70591864.099999994</v>
      </c>
      <c r="K110" s="75"/>
      <c r="L110" s="75">
        <v>70591864.099999994</v>
      </c>
      <c r="T110" s="15"/>
      <c r="U110" s="15"/>
      <c r="V110" s="15"/>
      <c r="W110" s="15"/>
    </row>
    <row r="111" spans="1:23" x14ac:dyDescent="0.4">
      <c r="C111" s="6" t="s">
        <v>3</v>
      </c>
      <c r="D111" s="28"/>
      <c r="F111" s="80">
        <f>เปลี่ยนแปลงรวม!P35</f>
        <v>1374485147.26</v>
      </c>
      <c r="G111" s="80"/>
      <c r="H111" s="80">
        <v>1561841705.8499999</v>
      </c>
      <c r="I111" s="71"/>
      <c r="J111" s="80">
        <f>เปลี่ยนแปลงเฉพาะ!R33</f>
        <v>434286143.52000004</v>
      </c>
      <c r="K111" s="80"/>
      <c r="L111" s="80">
        <v>690823962.70000005</v>
      </c>
      <c r="T111" s="15"/>
      <c r="U111" s="15"/>
      <c r="V111" s="15"/>
      <c r="W111" s="15"/>
    </row>
    <row r="112" spans="1:23" x14ac:dyDescent="0.4">
      <c r="B112" s="6" t="s">
        <v>132</v>
      </c>
      <c r="D112" s="28"/>
      <c r="F112" s="82">
        <f>เปลี่ยนแปลงรวม!X35</f>
        <v>38256392.770000003</v>
      </c>
      <c r="G112" s="80"/>
      <c r="H112" s="82">
        <v>88770937.790000007</v>
      </c>
      <c r="I112" s="54"/>
      <c r="J112" s="82">
        <f>+เปลี่ยนแปลงเฉพาะ!T33</f>
        <v>0</v>
      </c>
      <c r="K112" s="80"/>
      <c r="L112" s="82">
        <v>0</v>
      </c>
      <c r="T112" s="15"/>
      <c r="U112" s="15"/>
      <c r="V112" s="15"/>
      <c r="W112" s="15"/>
    </row>
    <row r="113" spans="1:23" x14ac:dyDescent="0.4">
      <c r="C113" s="6" t="s">
        <v>128</v>
      </c>
      <c r="F113" s="66">
        <f>SUM(F107:F112)</f>
        <v>2332924169.4900002</v>
      </c>
      <c r="G113" s="66"/>
      <c r="H113" s="66">
        <f>SUM(H107:H112)</f>
        <v>2570795273.0999999</v>
      </c>
      <c r="I113" s="54"/>
      <c r="J113" s="66">
        <f>SUM(J107:J112)</f>
        <v>1354468772.98</v>
      </c>
      <c r="K113" s="66"/>
      <c r="L113" s="66">
        <f>SUM(L107:L112)</f>
        <v>1611006592.1600001</v>
      </c>
      <c r="T113" s="15"/>
      <c r="U113" s="15"/>
      <c r="V113" s="15"/>
      <c r="W113" s="15"/>
    </row>
    <row r="114" spans="1:23" x14ac:dyDescent="0.4">
      <c r="B114" s="6" t="s">
        <v>111</v>
      </c>
      <c r="F114" s="84">
        <f>เปลี่ยนแปลงรวม!AB35</f>
        <v>79908229.930000007</v>
      </c>
      <c r="G114" s="83"/>
      <c r="H114" s="84">
        <v>56736251.079999998</v>
      </c>
      <c r="I114" s="54"/>
      <c r="J114" s="82">
        <v>0</v>
      </c>
      <c r="K114" s="80"/>
      <c r="L114" s="84">
        <f>เปลี่ยนแปลงรวม!AI35</f>
        <v>0</v>
      </c>
      <c r="T114" s="15"/>
      <c r="U114" s="15"/>
      <c r="V114" s="15"/>
      <c r="W114" s="15"/>
    </row>
    <row r="115" spans="1:23" x14ac:dyDescent="0.4">
      <c r="C115" s="6" t="s">
        <v>133</v>
      </c>
      <c r="F115" s="66">
        <f>+F114+F113</f>
        <v>2412832399.4200001</v>
      </c>
      <c r="G115" s="66"/>
      <c r="H115" s="66">
        <f>+H114+H113</f>
        <v>2627531524.1799998</v>
      </c>
      <c r="I115" s="54"/>
      <c r="J115" s="66">
        <f>+J114+J113</f>
        <v>1354468772.98</v>
      </c>
      <c r="K115" s="66"/>
      <c r="L115" s="66">
        <f>+L114+L113</f>
        <v>1611006592.1600001</v>
      </c>
      <c r="T115" s="15"/>
      <c r="U115" s="15"/>
      <c r="V115" s="15"/>
      <c r="W115" s="15"/>
    </row>
    <row r="116" spans="1:23" ht="18.75" thickBot="1" x14ac:dyDescent="0.45">
      <c r="A116" s="6" t="s">
        <v>134</v>
      </c>
      <c r="F116" s="78">
        <f>+F115+F79</f>
        <v>2484147225.3400002</v>
      </c>
      <c r="G116" s="80"/>
      <c r="H116" s="78">
        <f>+H115+H79</f>
        <v>2860218925.4299998</v>
      </c>
      <c r="I116" s="54"/>
      <c r="J116" s="78">
        <f>+J115+J79</f>
        <v>1715992129.0800002</v>
      </c>
      <c r="K116" s="80"/>
      <c r="L116" s="78">
        <f>+L115+L79</f>
        <v>2202749088.8000002</v>
      </c>
      <c r="T116" s="15"/>
      <c r="U116" s="15"/>
      <c r="V116" s="15"/>
      <c r="W116" s="15"/>
    </row>
    <row r="117" spans="1:23" ht="18.75" thickTop="1" x14ac:dyDescent="0.4">
      <c r="F117" s="80"/>
      <c r="G117" s="80"/>
      <c r="H117" s="80"/>
      <c r="I117" s="54"/>
      <c r="J117" s="80"/>
      <c r="K117" s="80"/>
      <c r="L117" s="80"/>
      <c r="T117" s="15"/>
      <c r="U117" s="15"/>
      <c r="V117" s="15"/>
      <c r="W117" s="15"/>
    </row>
    <row r="118" spans="1:23" x14ac:dyDescent="0.4">
      <c r="A118" s="6" t="s">
        <v>106</v>
      </c>
      <c r="F118" s="79"/>
      <c r="G118" s="79"/>
      <c r="H118" s="79"/>
      <c r="I118" s="54"/>
      <c r="J118" s="66"/>
      <c r="K118" s="66"/>
      <c r="L118" s="66"/>
    </row>
    <row r="119" spans="1:23" x14ac:dyDescent="0.4">
      <c r="F119" s="29"/>
      <c r="G119" s="29"/>
      <c r="H119" s="29"/>
      <c r="J119" s="29"/>
      <c r="K119" s="29"/>
      <c r="L119" s="29"/>
      <c r="T119" s="15"/>
      <c r="U119" s="15"/>
      <c r="V119" s="15"/>
      <c r="W119" s="15"/>
    </row>
    <row r="120" spans="1:23" x14ac:dyDescent="0.4">
      <c r="F120" s="29"/>
      <c r="G120" s="29"/>
      <c r="H120" s="29"/>
      <c r="J120" s="29"/>
      <c r="K120" s="29"/>
      <c r="L120" s="29"/>
      <c r="T120" s="15"/>
      <c r="U120" s="15"/>
      <c r="V120" s="15"/>
      <c r="W120" s="15"/>
    </row>
    <row r="121" spans="1:23" x14ac:dyDescent="0.4">
      <c r="F121" s="29"/>
      <c r="G121" s="29"/>
      <c r="H121" s="29"/>
      <c r="J121" s="29"/>
      <c r="K121" s="29"/>
      <c r="L121" s="29"/>
      <c r="T121" s="15"/>
      <c r="U121" s="15"/>
      <c r="V121" s="15"/>
      <c r="W121" s="15"/>
    </row>
    <row r="122" spans="1:23" x14ac:dyDescent="0.4">
      <c r="F122" s="29"/>
      <c r="G122" s="29"/>
      <c r="H122" s="29"/>
      <c r="J122" s="29"/>
      <c r="K122" s="29"/>
      <c r="L122" s="29"/>
      <c r="T122" s="15"/>
      <c r="U122" s="15"/>
      <c r="V122" s="15"/>
      <c r="W122" s="15"/>
    </row>
    <row r="123" spans="1:23" x14ac:dyDescent="0.4">
      <c r="F123" s="29"/>
      <c r="G123" s="29"/>
      <c r="H123" s="29"/>
      <c r="J123" s="29"/>
      <c r="K123" s="29"/>
      <c r="L123" s="29"/>
      <c r="T123" s="15"/>
      <c r="U123" s="15"/>
      <c r="V123" s="15"/>
      <c r="W123" s="15"/>
    </row>
    <row r="124" spans="1:23" x14ac:dyDescent="0.4">
      <c r="F124" s="29"/>
      <c r="G124" s="29"/>
      <c r="H124" s="29"/>
      <c r="J124" s="29"/>
      <c r="K124" s="29"/>
      <c r="L124" s="29"/>
      <c r="T124" s="15"/>
      <c r="U124" s="15"/>
      <c r="V124" s="15"/>
      <c r="W124" s="15"/>
    </row>
    <row r="126" spans="1:23" x14ac:dyDescent="0.4">
      <c r="F126" s="29"/>
      <c r="G126" s="29"/>
      <c r="H126" s="29"/>
      <c r="J126" s="29"/>
      <c r="K126" s="29"/>
      <c r="L126" s="29"/>
      <c r="T126" s="15"/>
      <c r="U126" s="15"/>
      <c r="V126" s="15"/>
      <c r="W126" s="15"/>
    </row>
    <row r="127" spans="1:23" x14ac:dyDescent="0.4">
      <c r="F127" s="29"/>
      <c r="G127" s="29"/>
      <c r="H127" s="29"/>
      <c r="J127" s="29"/>
      <c r="K127" s="29"/>
      <c r="L127" s="29"/>
      <c r="T127" s="15"/>
      <c r="U127" s="15"/>
      <c r="V127" s="15"/>
      <c r="W127" s="15"/>
    </row>
    <row r="128" spans="1:23" x14ac:dyDescent="0.4">
      <c r="F128" s="29"/>
      <c r="G128" s="29"/>
      <c r="H128" s="29"/>
      <c r="J128" s="29"/>
      <c r="K128" s="29"/>
      <c r="L128" s="29"/>
      <c r="T128" s="15"/>
      <c r="U128" s="15"/>
      <c r="V128" s="15"/>
      <c r="W128" s="15"/>
    </row>
    <row r="129" spans="1:23" x14ac:dyDescent="0.4">
      <c r="F129" s="29"/>
      <c r="G129" s="29"/>
      <c r="H129" s="29"/>
      <c r="J129" s="29"/>
      <c r="K129" s="29"/>
      <c r="L129" s="29"/>
      <c r="T129" s="15"/>
      <c r="U129" s="15"/>
      <c r="V129" s="15"/>
      <c r="W129" s="15"/>
    </row>
    <row r="130" spans="1:23" x14ac:dyDescent="0.4">
      <c r="A130" s="7"/>
      <c r="B130" s="20" t="s">
        <v>27</v>
      </c>
      <c r="C130" s="7"/>
      <c r="D130" s="20"/>
      <c r="F130" s="20" t="s">
        <v>27</v>
      </c>
      <c r="G130" s="20"/>
      <c r="H130" s="20"/>
      <c r="I130" s="7"/>
      <c r="J130" s="7"/>
      <c r="K130" s="7"/>
      <c r="L130" s="7"/>
      <c r="T130" s="15"/>
      <c r="U130" s="15"/>
      <c r="V130" s="15"/>
      <c r="W130" s="15"/>
    </row>
    <row r="131" spans="1:23" ht="18" customHeight="1" x14ac:dyDescent="0.4">
      <c r="J131" s="14"/>
      <c r="K131" s="14"/>
      <c r="L131" s="14"/>
      <c r="T131" s="15"/>
      <c r="U131" s="15"/>
      <c r="V131" s="15"/>
      <c r="W131" s="15"/>
    </row>
    <row r="132" spans="1:23" x14ac:dyDescent="0.4">
      <c r="A132" s="7"/>
      <c r="B132" s="20"/>
      <c r="C132" s="7"/>
      <c r="D132" s="20"/>
      <c r="F132" s="20"/>
      <c r="G132" s="20"/>
      <c r="H132" s="20"/>
      <c r="I132" s="7"/>
      <c r="J132" s="7"/>
      <c r="K132" s="7"/>
      <c r="L132" s="7"/>
      <c r="T132" s="15"/>
      <c r="U132" s="15"/>
      <c r="V132" s="15"/>
      <c r="W132" s="15"/>
    </row>
    <row r="133" spans="1:23" x14ac:dyDescent="0.4">
      <c r="A133" s="7"/>
      <c r="B133" s="20"/>
      <c r="C133" s="7"/>
      <c r="D133" s="20"/>
      <c r="F133" s="20"/>
      <c r="G133" s="20"/>
      <c r="H133" s="20"/>
      <c r="I133" s="7"/>
      <c r="J133" s="7"/>
      <c r="K133" s="7"/>
      <c r="L133" s="7"/>
      <c r="T133" s="15"/>
      <c r="U133" s="15"/>
      <c r="V133" s="15"/>
      <c r="W133" s="15"/>
    </row>
    <row r="134" spans="1:23" x14ac:dyDescent="0.4">
      <c r="A134" s="7"/>
      <c r="B134" s="20"/>
      <c r="C134" s="7"/>
      <c r="D134" s="20"/>
      <c r="F134" s="20"/>
      <c r="G134" s="20"/>
      <c r="H134" s="20"/>
      <c r="I134" s="7"/>
      <c r="J134" s="7"/>
      <c r="K134" s="7"/>
      <c r="L134" s="7"/>
      <c r="T134" s="15"/>
      <c r="U134" s="15"/>
      <c r="V134" s="15"/>
      <c r="W134" s="15"/>
    </row>
    <row r="135" spans="1:23" ht="16.5" customHeight="1" x14ac:dyDescent="0.4">
      <c r="A135" s="132"/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T135" s="15"/>
      <c r="U135" s="15"/>
      <c r="V135" s="15"/>
      <c r="W135" s="15"/>
    </row>
    <row r="136" spans="1:23" ht="13.5" customHeight="1" x14ac:dyDescent="0.4">
      <c r="D136" s="7" t="s">
        <v>94</v>
      </c>
      <c r="F136" s="29">
        <f>F116-F39</f>
        <v>0</v>
      </c>
      <c r="G136" s="29"/>
      <c r="H136" s="29">
        <f>H116-H39</f>
        <v>0</v>
      </c>
      <c r="J136" s="29">
        <f>J116-J39</f>
        <v>0</v>
      </c>
      <c r="K136" s="29"/>
      <c r="L136" s="29">
        <f>L116-L39</f>
        <v>0</v>
      </c>
      <c r="T136" s="15"/>
      <c r="U136" s="15"/>
      <c r="V136" s="15"/>
      <c r="W136" s="15"/>
    </row>
    <row r="137" spans="1:23" ht="18" customHeight="1" x14ac:dyDescent="0.4">
      <c r="F137" s="29"/>
    </row>
    <row r="138" spans="1:23" ht="18" customHeight="1" x14ac:dyDescent="0.4">
      <c r="F138" s="79"/>
    </row>
    <row r="139" spans="1:23" x14ac:dyDescent="0.4">
      <c r="F139" s="79"/>
    </row>
  </sheetData>
  <mergeCells count="23">
    <mergeCell ref="F97:L97"/>
    <mergeCell ref="F52:H52"/>
    <mergeCell ref="A46:L46"/>
    <mergeCell ref="A135:L135"/>
    <mergeCell ref="A92:L92"/>
    <mergeCell ref="A49:L49"/>
    <mergeCell ref="A95:L95"/>
    <mergeCell ref="J98:L98"/>
    <mergeCell ref="F98:H98"/>
    <mergeCell ref="A10:C10"/>
    <mergeCell ref="A48:L48"/>
    <mergeCell ref="A50:L50"/>
    <mergeCell ref="A96:L96"/>
    <mergeCell ref="A56:C56"/>
    <mergeCell ref="A94:L94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6614173228346458" right="0.19685039370078741" top="0.6692913385826772" bottom="0" header="0.43307086614173229" footer="0"/>
  <pageSetup paperSize="9" scale="9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2" manualBreakCount="2">
    <brk id="46" max="12" man="1"/>
    <brk id="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189"/>
  <sheetViews>
    <sheetView view="pageBreakPreview" zoomScaleNormal="100" zoomScaleSheetLayoutView="100" workbookViewId="0">
      <selection activeCell="F11" sqref="F11"/>
    </sheetView>
  </sheetViews>
  <sheetFormatPr defaultRowHeight="18" x14ac:dyDescent="0.4"/>
  <cols>
    <col min="1" max="2" width="2.7109375" style="6" customWidth="1"/>
    <col min="3" max="3" width="37.140625" style="6" customWidth="1"/>
    <col min="4" max="4" width="6.5703125" style="7" customWidth="1"/>
    <col min="5" max="5" width="0.85546875" style="7" customWidth="1"/>
    <col min="6" max="6" width="13.5703125" style="7" customWidth="1"/>
    <col min="7" max="7" width="0.85546875" style="7" customWidth="1"/>
    <col min="8" max="8" width="13.28515625" style="7" customWidth="1"/>
    <col min="9" max="9" width="0.85546875" style="6" customWidth="1"/>
    <col min="10" max="10" width="13.28515625" style="9" customWidth="1"/>
    <col min="11" max="11" width="0.85546875" style="6" customWidth="1"/>
    <col min="12" max="12" width="14.140625" style="9" customWidth="1"/>
    <col min="13" max="13" width="1" style="6" customWidth="1"/>
    <col min="14" max="14" width="2.7109375" style="15" customWidth="1"/>
    <col min="15" max="15" width="15.7109375" style="19" customWidth="1"/>
    <col min="16" max="16" width="2.7109375" style="15" customWidth="1"/>
    <col min="17" max="17" width="15.7109375" style="15" customWidth="1"/>
    <col min="18" max="18" width="2.7109375" style="15" customWidth="1"/>
    <col min="19" max="19" width="15.7109375" style="15" customWidth="1"/>
    <col min="20" max="20" width="2.7109375" style="15" customWidth="1"/>
    <col min="21" max="21" width="15.7109375" style="6" customWidth="1"/>
    <col min="22" max="22" width="2.7109375" style="6" customWidth="1"/>
    <col min="23" max="23" width="13.85546875" style="6" customWidth="1"/>
    <col min="24" max="24" width="2.7109375" style="6" customWidth="1"/>
    <col min="25" max="25" width="14.5703125" style="6" customWidth="1"/>
    <col min="26" max="26" width="11" style="6" customWidth="1"/>
    <col min="27" max="16384" width="9.140625" style="6"/>
  </cols>
  <sheetData>
    <row r="1" spans="1:24" ht="18" customHeight="1" x14ac:dyDescent="0.4">
      <c r="D1" s="29"/>
      <c r="E1" s="29"/>
      <c r="F1" s="14"/>
      <c r="G1" s="29"/>
      <c r="H1" s="14"/>
      <c r="J1" s="133"/>
      <c r="K1" s="133"/>
      <c r="L1" s="133"/>
      <c r="M1" s="7"/>
      <c r="U1" s="15"/>
      <c r="V1" s="15"/>
      <c r="W1" s="15"/>
      <c r="X1" s="15"/>
    </row>
    <row r="2" spans="1:24" ht="18" customHeight="1" x14ac:dyDescent="0.4">
      <c r="A2" s="131" t="s">
        <v>57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7"/>
      <c r="U2" s="15"/>
      <c r="V2" s="15"/>
      <c r="W2" s="15"/>
      <c r="X2" s="15"/>
    </row>
    <row r="3" spans="1:24" ht="18" customHeight="1" x14ac:dyDescent="0.4">
      <c r="A3" s="126" t="s">
        <v>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7"/>
      <c r="U3" s="15"/>
      <c r="V3" s="15"/>
      <c r="W3" s="15"/>
      <c r="X3" s="15"/>
    </row>
    <row r="4" spans="1:24" ht="18" customHeight="1" x14ac:dyDescent="0.4">
      <c r="A4" s="126" t="s">
        <v>209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7"/>
      <c r="U4" s="15"/>
      <c r="V4" s="15"/>
      <c r="W4" s="15"/>
      <c r="X4" s="15"/>
    </row>
    <row r="5" spans="1:24" ht="18" customHeight="1" x14ac:dyDescent="0.4">
      <c r="C5" s="22"/>
      <c r="D5" s="22"/>
      <c r="E5" s="22"/>
      <c r="F5" s="127" t="s">
        <v>19</v>
      </c>
      <c r="G5" s="127"/>
      <c r="H5" s="127"/>
      <c r="I5" s="127"/>
      <c r="J5" s="127"/>
      <c r="K5" s="127"/>
      <c r="L5" s="127"/>
      <c r="M5" s="7"/>
      <c r="U5" s="15"/>
      <c r="V5" s="15"/>
      <c r="W5" s="15"/>
      <c r="X5" s="15"/>
    </row>
    <row r="6" spans="1:24" ht="18" customHeight="1" x14ac:dyDescent="0.4">
      <c r="C6" s="6" t="s">
        <v>1</v>
      </c>
      <c r="F6" s="128" t="s">
        <v>40</v>
      </c>
      <c r="G6" s="128"/>
      <c r="H6" s="128"/>
      <c r="J6" s="129" t="s">
        <v>157</v>
      </c>
      <c r="K6" s="129"/>
      <c r="L6" s="129"/>
      <c r="M6" s="7"/>
      <c r="U6" s="15"/>
      <c r="V6" s="15"/>
      <c r="W6" s="15"/>
      <c r="X6" s="15"/>
    </row>
    <row r="7" spans="1:24" ht="18" customHeight="1" x14ac:dyDescent="0.4">
      <c r="F7" s="128" t="s">
        <v>191</v>
      </c>
      <c r="G7" s="128"/>
      <c r="H7" s="128"/>
      <c r="J7" s="128" t="s">
        <v>191</v>
      </c>
      <c r="K7" s="128"/>
      <c r="L7" s="128"/>
      <c r="M7" s="7"/>
      <c r="U7" s="15"/>
      <c r="V7" s="15"/>
      <c r="W7" s="15"/>
      <c r="X7" s="15"/>
    </row>
    <row r="8" spans="1:24" ht="18" customHeight="1" x14ac:dyDescent="0.4">
      <c r="D8" s="41" t="s">
        <v>45</v>
      </c>
      <c r="E8" s="23"/>
      <c r="F8" s="60" t="s">
        <v>210</v>
      </c>
      <c r="G8" s="61"/>
      <c r="H8" s="60" t="s">
        <v>178</v>
      </c>
      <c r="I8" s="45"/>
      <c r="J8" s="60" t="s">
        <v>210</v>
      </c>
      <c r="K8" s="61"/>
      <c r="L8" s="60" t="s">
        <v>178</v>
      </c>
      <c r="M8" s="7"/>
      <c r="U8" s="15"/>
      <c r="V8" s="15"/>
      <c r="W8" s="15"/>
      <c r="X8" s="15"/>
    </row>
    <row r="9" spans="1:24" ht="16.5" hidden="1" customHeight="1" x14ac:dyDescent="0.4">
      <c r="D9" s="23"/>
      <c r="E9" s="23"/>
      <c r="F9" s="96"/>
      <c r="G9" s="61"/>
      <c r="H9" s="96"/>
      <c r="I9" s="45"/>
      <c r="J9" s="96"/>
      <c r="K9" s="61"/>
      <c r="L9" s="96"/>
      <c r="M9" s="7"/>
      <c r="U9" s="15"/>
      <c r="V9" s="15"/>
      <c r="W9" s="15"/>
      <c r="X9" s="15"/>
    </row>
    <row r="10" spans="1:24" ht="18" customHeight="1" x14ac:dyDescent="0.4">
      <c r="A10" s="6" t="s">
        <v>46</v>
      </c>
      <c r="F10" s="8"/>
      <c r="G10" s="8"/>
      <c r="H10" s="8"/>
      <c r="M10" s="7"/>
      <c r="U10" s="15"/>
      <c r="V10" s="15"/>
      <c r="W10" s="15"/>
      <c r="X10" s="15"/>
    </row>
    <row r="11" spans="1:24" ht="18" customHeight="1" x14ac:dyDescent="0.4">
      <c r="B11" s="6" t="s">
        <v>113</v>
      </c>
      <c r="F11" s="75">
        <v>86135120.069999993</v>
      </c>
      <c r="G11" s="76"/>
      <c r="H11" s="75">
        <v>43348631.399999999</v>
      </c>
      <c r="I11" s="54"/>
      <c r="J11" s="80">
        <v>27955045.91</v>
      </c>
      <c r="K11" s="54"/>
      <c r="L11" s="80">
        <v>17761175.640000001</v>
      </c>
      <c r="M11" s="7"/>
      <c r="U11" s="15"/>
      <c r="V11" s="15"/>
      <c r="W11" s="15"/>
      <c r="X11" s="15"/>
    </row>
    <row r="12" spans="1:24" ht="18" customHeight="1" x14ac:dyDescent="0.4">
      <c r="B12" s="6" t="s">
        <v>82</v>
      </c>
      <c r="F12" s="75">
        <v>0</v>
      </c>
      <c r="G12" s="76"/>
      <c r="H12" s="75">
        <v>102907784.02</v>
      </c>
      <c r="I12" s="54"/>
      <c r="J12" s="66">
        <v>0</v>
      </c>
      <c r="K12" s="54"/>
      <c r="L12" s="66">
        <v>86638363.870000005</v>
      </c>
      <c r="M12" s="7"/>
      <c r="U12" s="15"/>
      <c r="V12" s="15"/>
      <c r="W12" s="15"/>
      <c r="X12" s="15"/>
    </row>
    <row r="13" spans="1:24" ht="18" customHeight="1" x14ac:dyDescent="0.4">
      <c r="B13" s="6" t="s">
        <v>193</v>
      </c>
      <c r="F13" s="75">
        <v>3322900</v>
      </c>
      <c r="G13" s="76"/>
      <c r="H13" s="75">
        <v>769737.01</v>
      </c>
      <c r="I13" s="54"/>
      <c r="J13" s="66">
        <v>3322900</v>
      </c>
      <c r="K13" s="54"/>
      <c r="L13" s="66">
        <v>769737.01</v>
      </c>
      <c r="M13" s="7"/>
      <c r="U13" s="15"/>
      <c r="V13" s="15"/>
      <c r="W13" s="15"/>
      <c r="X13" s="15"/>
    </row>
    <row r="14" spans="1:24" ht="18" customHeight="1" x14ac:dyDescent="0.4">
      <c r="B14" s="6" t="s">
        <v>135</v>
      </c>
      <c r="F14" s="75">
        <v>22648355.609999999</v>
      </c>
      <c r="G14" s="76"/>
      <c r="H14" s="75">
        <v>24780390.260000002</v>
      </c>
      <c r="I14" s="54"/>
      <c r="J14" s="66">
        <v>22648355.609999999</v>
      </c>
      <c r="K14" s="54"/>
      <c r="L14" s="66">
        <v>24780390.260000002</v>
      </c>
      <c r="M14" s="7"/>
      <c r="U14" s="15"/>
      <c r="V14" s="15"/>
      <c r="W14" s="15"/>
      <c r="X14" s="15"/>
    </row>
    <row r="15" spans="1:24" ht="18" customHeight="1" x14ac:dyDescent="0.4">
      <c r="B15" s="6" t="s">
        <v>48</v>
      </c>
      <c r="F15" s="79"/>
      <c r="G15" s="79"/>
      <c r="H15" s="79"/>
      <c r="I15" s="54"/>
      <c r="J15" s="66"/>
      <c r="K15" s="54"/>
      <c r="L15" s="66"/>
      <c r="M15" s="7"/>
      <c r="U15" s="15"/>
      <c r="V15" s="15"/>
      <c r="W15" s="15"/>
      <c r="X15" s="15"/>
    </row>
    <row r="16" spans="1:24" ht="18" customHeight="1" x14ac:dyDescent="0.4">
      <c r="C16" s="6" t="s">
        <v>9</v>
      </c>
      <c r="F16" s="75">
        <v>2988030.54</v>
      </c>
      <c r="G16" s="76"/>
      <c r="H16" s="75">
        <v>11473370.1</v>
      </c>
      <c r="I16" s="54"/>
      <c r="J16" s="80">
        <v>3050641.05</v>
      </c>
      <c r="K16" s="54"/>
      <c r="L16" s="80">
        <v>11569686.140000001</v>
      </c>
      <c r="M16" s="7"/>
      <c r="U16" s="15"/>
      <c r="V16" s="15"/>
      <c r="W16" s="15"/>
      <c r="X16" s="15"/>
    </row>
    <row r="17" spans="1:24" ht="18" customHeight="1" x14ac:dyDescent="0.4">
      <c r="C17" s="6" t="s">
        <v>73</v>
      </c>
      <c r="F17" s="75">
        <v>0</v>
      </c>
      <c r="G17" s="76"/>
      <c r="H17" s="75">
        <v>24630626</v>
      </c>
      <c r="I17" s="54"/>
      <c r="J17" s="66">
        <v>0</v>
      </c>
      <c r="K17" s="54"/>
      <c r="L17" s="66">
        <v>24630626</v>
      </c>
      <c r="M17" s="7"/>
      <c r="U17" s="15"/>
      <c r="V17" s="15"/>
      <c r="W17" s="15"/>
      <c r="X17" s="15"/>
    </row>
    <row r="18" spans="1:24" ht="18" customHeight="1" x14ac:dyDescent="0.4">
      <c r="C18" s="6" t="s">
        <v>194</v>
      </c>
      <c r="D18" s="7">
        <v>11</v>
      </c>
      <c r="F18" s="75">
        <v>25375997.460000001</v>
      </c>
      <c r="G18" s="76"/>
      <c r="H18" s="75">
        <v>0</v>
      </c>
      <c r="I18" s="54"/>
      <c r="J18" s="66">
        <v>25375997.460000001</v>
      </c>
      <c r="K18" s="54"/>
      <c r="L18" s="66">
        <v>0</v>
      </c>
      <c r="M18" s="7"/>
      <c r="U18" s="15"/>
      <c r="V18" s="15"/>
      <c r="W18" s="15"/>
      <c r="X18" s="15"/>
    </row>
    <row r="19" spans="1:24" ht="18" customHeight="1" x14ac:dyDescent="0.4">
      <c r="C19" s="6" t="s">
        <v>228</v>
      </c>
      <c r="F19" s="75">
        <v>23639384.309999999</v>
      </c>
      <c r="G19" s="76"/>
      <c r="H19" s="75">
        <v>0</v>
      </c>
      <c r="I19" s="54"/>
      <c r="J19" s="66">
        <v>23639384.309999999</v>
      </c>
      <c r="K19" s="54"/>
      <c r="L19" s="66">
        <v>0</v>
      </c>
      <c r="M19" s="7"/>
      <c r="U19" s="15"/>
      <c r="V19" s="15"/>
      <c r="W19" s="15"/>
      <c r="X19" s="15"/>
    </row>
    <row r="20" spans="1:24" ht="18" customHeight="1" x14ac:dyDescent="0.4">
      <c r="C20" s="6" t="s">
        <v>49</v>
      </c>
      <c r="D20" s="12"/>
      <c r="E20" s="12"/>
      <c r="F20" s="75">
        <v>16843148.690000001</v>
      </c>
      <c r="G20" s="76"/>
      <c r="H20" s="75">
        <v>1116766.5900000001</v>
      </c>
      <c r="I20" s="54"/>
      <c r="J20" s="66">
        <v>16843147.690000001</v>
      </c>
      <c r="K20" s="54"/>
      <c r="L20" s="66">
        <v>1014016.5</v>
      </c>
      <c r="M20" s="7"/>
      <c r="U20" s="15"/>
      <c r="V20" s="15"/>
      <c r="W20" s="15"/>
      <c r="X20" s="15"/>
    </row>
    <row r="21" spans="1:24" ht="18" customHeight="1" x14ac:dyDescent="0.4">
      <c r="C21" s="6" t="s">
        <v>10</v>
      </c>
      <c r="D21" s="7">
        <v>2.1</v>
      </c>
      <c r="F21" s="77">
        <f>SUM(F11:F20)</f>
        <v>180952936.68000001</v>
      </c>
      <c r="G21" s="76"/>
      <c r="H21" s="77">
        <f>SUM(H11:H20)</f>
        <v>209027305.37999997</v>
      </c>
      <c r="I21" s="54"/>
      <c r="J21" s="77">
        <f>SUM(J11:J20)</f>
        <v>122835472.03</v>
      </c>
      <c r="K21" s="54"/>
      <c r="L21" s="77">
        <f>SUM(L11:L20)</f>
        <v>167163995.42000002</v>
      </c>
      <c r="M21" s="7"/>
      <c r="U21" s="15"/>
      <c r="V21" s="15"/>
      <c r="W21" s="15"/>
      <c r="X21" s="15"/>
    </row>
    <row r="22" spans="1:24" ht="18" customHeight="1" x14ac:dyDescent="0.4">
      <c r="A22" s="6" t="s">
        <v>47</v>
      </c>
      <c r="F22" s="75"/>
      <c r="G22" s="76"/>
      <c r="H22" s="76"/>
      <c r="I22" s="54"/>
      <c r="J22" s="66"/>
      <c r="K22" s="54"/>
      <c r="L22" s="66"/>
      <c r="M22" s="7"/>
      <c r="U22" s="15"/>
      <c r="V22" s="15"/>
      <c r="W22" s="15"/>
      <c r="X22" s="15"/>
    </row>
    <row r="23" spans="1:24" ht="18" customHeight="1" x14ac:dyDescent="0.4">
      <c r="B23" s="6" t="s">
        <v>143</v>
      </c>
      <c r="F23" s="75">
        <v>24489088.25</v>
      </c>
      <c r="G23" s="76"/>
      <c r="H23" s="75">
        <v>76816817.290000007</v>
      </c>
      <c r="I23" s="54"/>
      <c r="J23" s="66">
        <v>16377347.689999999</v>
      </c>
      <c r="K23" s="54"/>
      <c r="L23" s="66">
        <v>16196160.5</v>
      </c>
      <c r="M23" s="7"/>
      <c r="U23" s="15"/>
      <c r="V23" s="15"/>
      <c r="W23" s="15"/>
      <c r="X23" s="15"/>
    </row>
    <row r="24" spans="1:24" ht="18" customHeight="1" x14ac:dyDescent="0.4">
      <c r="B24" s="6" t="s">
        <v>95</v>
      </c>
      <c r="D24" s="28"/>
      <c r="E24" s="5"/>
      <c r="F24" s="75">
        <v>25009722.789999999</v>
      </c>
      <c r="G24" s="76"/>
      <c r="H24" s="75">
        <v>23134782.039999999</v>
      </c>
      <c r="I24" s="54"/>
      <c r="J24" s="66">
        <v>24007701.98</v>
      </c>
      <c r="K24" s="54"/>
      <c r="L24" s="66">
        <v>22103454.940000001</v>
      </c>
      <c r="M24" s="7"/>
      <c r="U24" s="15"/>
      <c r="V24" s="15"/>
      <c r="W24" s="15"/>
      <c r="X24" s="15"/>
    </row>
    <row r="25" spans="1:24" ht="18" customHeight="1" x14ac:dyDescent="0.4">
      <c r="B25" s="6" t="s">
        <v>170</v>
      </c>
      <c r="D25" s="28">
        <v>4.4000000000000004</v>
      </c>
      <c r="E25" s="5"/>
      <c r="F25" s="75">
        <v>4274977.7300000004</v>
      </c>
      <c r="G25" s="76"/>
      <c r="H25" s="75">
        <v>0</v>
      </c>
      <c r="I25" s="54"/>
      <c r="J25" s="66">
        <v>43854282.829999998</v>
      </c>
      <c r="K25" s="54"/>
      <c r="L25" s="66">
        <v>0</v>
      </c>
      <c r="M25" s="7"/>
      <c r="U25" s="15"/>
      <c r="V25" s="15"/>
      <c r="W25" s="15"/>
      <c r="X25" s="15"/>
    </row>
    <row r="26" spans="1:24" ht="18" customHeight="1" x14ac:dyDescent="0.4">
      <c r="B26" s="6" t="s">
        <v>204</v>
      </c>
      <c r="D26" s="17"/>
      <c r="E26" s="5"/>
      <c r="F26" s="75">
        <v>0</v>
      </c>
      <c r="G26" s="76"/>
      <c r="H26" s="75">
        <v>0</v>
      </c>
      <c r="I26" s="54"/>
      <c r="J26" s="66">
        <v>0</v>
      </c>
      <c r="K26" s="54"/>
      <c r="L26" s="66">
        <v>1999970</v>
      </c>
      <c r="M26" s="7"/>
      <c r="U26" s="15"/>
      <c r="V26" s="15"/>
      <c r="W26" s="15"/>
      <c r="X26" s="15"/>
    </row>
    <row r="27" spans="1:24" ht="18" customHeight="1" x14ac:dyDescent="0.4">
      <c r="B27" s="6" t="s">
        <v>96</v>
      </c>
      <c r="D27" s="5"/>
      <c r="E27" s="5"/>
      <c r="F27" s="75">
        <v>463948.09</v>
      </c>
      <c r="G27" s="76"/>
      <c r="H27" s="75">
        <v>0</v>
      </c>
      <c r="I27" s="54"/>
      <c r="J27" s="66">
        <v>4000982.3</v>
      </c>
      <c r="K27" s="54"/>
      <c r="L27" s="66">
        <v>2656375.34</v>
      </c>
      <c r="M27" s="7"/>
      <c r="U27" s="15"/>
      <c r="V27" s="15"/>
      <c r="W27" s="15"/>
      <c r="X27" s="15"/>
    </row>
    <row r="28" spans="1:24" ht="18" customHeight="1" x14ac:dyDescent="0.4">
      <c r="C28" s="6" t="s">
        <v>2</v>
      </c>
      <c r="D28" s="7">
        <v>2.1</v>
      </c>
      <c r="F28" s="77">
        <f>SUM(F23:F27)</f>
        <v>54237736.859999999</v>
      </c>
      <c r="G28" s="76"/>
      <c r="H28" s="77">
        <f>SUM(H23:H27)</f>
        <v>99951599.330000013</v>
      </c>
      <c r="I28" s="54"/>
      <c r="J28" s="77">
        <f>SUM(J23:J27)</f>
        <v>88240314.799999997</v>
      </c>
      <c r="K28" s="54"/>
      <c r="L28" s="77">
        <f>SUM(L23:L27)</f>
        <v>42955960.780000001</v>
      </c>
      <c r="M28" s="7"/>
      <c r="U28" s="15"/>
      <c r="V28" s="15"/>
      <c r="W28" s="15"/>
      <c r="X28" s="15"/>
    </row>
    <row r="29" spans="1:24" ht="18" customHeight="1" x14ac:dyDescent="0.4">
      <c r="A29" s="6" t="s">
        <v>144</v>
      </c>
      <c r="D29" s="29"/>
      <c r="E29" s="29"/>
      <c r="F29" s="66">
        <f>+F21-F28</f>
        <v>126715199.82000001</v>
      </c>
      <c r="G29" s="75"/>
      <c r="H29" s="66">
        <f>+H21-H28</f>
        <v>109075706.04999995</v>
      </c>
      <c r="I29" s="54"/>
      <c r="J29" s="66">
        <f>+J21-J28</f>
        <v>34595157.230000004</v>
      </c>
      <c r="K29" s="54"/>
      <c r="L29" s="66">
        <f>+L21-L28</f>
        <v>124208034.64000002</v>
      </c>
      <c r="M29" s="7"/>
      <c r="U29" s="15"/>
      <c r="V29" s="15"/>
      <c r="W29" s="15"/>
      <c r="X29" s="15"/>
    </row>
    <row r="30" spans="1:24" ht="18" customHeight="1" x14ac:dyDescent="0.4">
      <c r="A30" s="6" t="s">
        <v>11</v>
      </c>
      <c r="D30" s="7">
        <v>19.100000000000001</v>
      </c>
      <c r="F30" s="85">
        <f>-6146768.02-1397466.64</f>
        <v>-7544234.6599999992</v>
      </c>
      <c r="G30" s="76"/>
      <c r="H30" s="85">
        <v>-24204612.859999999</v>
      </c>
      <c r="I30" s="54"/>
      <c r="J30" s="82">
        <f>-5891312.87-1423841.04</f>
        <v>-7315153.9100000001</v>
      </c>
      <c r="K30" s="66"/>
      <c r="L30" s="82">
        <v>-22113868.27</v>
      </c>
      <c r="M30" s="7"/>
      <c r="U30" s="15"/>
      <c r="V30" s="15"/>
      <c r="W30" s="15"/>
      <c r="X30" s="15"/>
    </row>
    <row r="31" spans="1:24" ht="18" customHeight="1" thickBot="1" x14ac:dyDescent="0.45">
      <c r="A31" s="6" t="s">
        <v>150</v>
      </c>
      <c r="F31" s="86">
        <f>SUM(F29:F30)</f>
        <v>119170965.16000001</v>
      </c>
      <c r="G31" s="76"/>
      <c r="H31" s="87">
        <f>SUM(H29:H30)</f>
        <v>84871093.189999953</v>
      </c>
      <c r="I31" s="54"/>
      <c r="J31" s="87">
        <f>SUM(J29:J30)</f>
        <v>27280003.320000004</v>
      </c>
      <c r="K31" s="66"/>
      <c r="L31" s="87">
        <f>SUM(L29:L30)</f>
        <v>102094166.37000002</v>
      </c>
      <c r="M31" s="7"/>
      <c r="U31" s="15"/>
      <c r="V31" s="15"/>
      <c r="W31" s="15"/>
      <c r="X31" s="15"/>
    </row>
    <row r="32" spans="1:24" ht="18" customHeight="1" thickTop="1" x14ac:dyDescent="0.4">
      <c r="A32" s="16" t="s">
        <v>83</v>
      </c>
      <c r="B32" s="16"/>
      <c r="C32" s="16"/>
      <c r="D32" s="99"/>
      <c r="E32" s="100"/>
      <c r="F32" s="92"/>
      <c r="G32" s="101"/>
      <c r="H32" s="92"/>
      <c r="I32" s="102"/>
      <c r="J32" s="92"/>
      <c r="K32" s="101"/>
      <c r="L32" s="101"/>
      <c r="M32" s="7"/>
      <c r="U32" s="15"/>
      <c r="V32" s="15"/>
      <c r="W32" s="15"/>
      <c r="X32" s="15"/>
    </row>
    <row r="33" spans="1:24" ht="18" customHeight="1" x14ac:dyDescent="0.4">
      <c r="A33" s="16"/>
      <c r="B33" s="16" t="s">
        <v>129</v>
      </c>
      <c r="C33" s="16"/>
      <c r="D33" s="99"/>
      <c r="E33" s="103">
        <v>852812933</v>
      </c>
      <c r="F33" s="81">
        <f>+F31-F34</f>
        <v>95998986.310000002</v>
      </c>
      <c r="G33" s="83"/>
      <c r="H33" s="83">
        <f>+H31-H34</f>
        <v>127718160.30999994</v>
      </c>
      <c r="I33" s="83"/>
      <c r="J33" s="83">
        <f>J31</f>
        <v>27280003.320000004</v>
      </c>
      <c r="K33" s="83"/>
      <c r="L33" s="83">
        <f>L31</f>
        <v>102094166.37000002</v>
      </c>
      <c r="M33" s="7"/>
      <c r="U33" s="15"/>
      <c r="V33" s="15"/>
      <c r="W33" s="15"/>
      <c r="X33" s="15"/>
    </row>
    <row r="34" spans="1:24" ht="18" customHeight="1" x14ac:dyDescent="0.4">
      <c r="A34" s="16"/>
      <c r="B34" s="6" t="s">
        <v>130</v>
      </c>
      <c r="D34" s="99"/>
      <c r="E34" s="103">
        <v>-1541152</v>
      </c>
      <c r="F34" s="81">
        <v>23171978.850000001</v>
      </c>
      <c r="G34" s="80"/>
      <c r="H34" s="81">
        <v>-42847067.119999997</v>
      </c>
      <c r="I34" s="102"/>
      <c r="J34" s="92">
        <v>0</v>
      </c>
      <c r="K34" s="102"/>
      <c r="L34" s="102">
        <v>0</v>
      </c>
      <c r="M34" s="7"/>
      <c r="U34" s="15"/>
      <c r="V34" s="15"/>
      <c r="W34" s="15"/>
      <c r="X34" s="15"/>
    </row>
    <row r="35" spans="1:24" ht="18" customHeight="1" thickBot="1" x14ac:dyDescent="0.45">
      <c r="A35" s="104"/>
      <c r="B35" s="104"/>
      <c r="C35" s="104"/>
      <c r="D35" s="99"/>
      <c r="E35" s="103"/>
      <c r="F35" s="86">
        <f>SUM(F33:F34)</f>
        <v>119170965.16</v>
      </c>
      <c r="G35" s="101"/>
      <c r="H35" s="87">
        <f>SUM(H33:H34)</f>
        <v>84871093.189999938</v>
      </c>
      <c r="I35" s="101"/>
      <c r="J35" s="87">
        <f>SUM(J33:J34)</f>
        <v>27280003.320000004</v>
      </c>
      <c r="K35" s="101"/>
      <c r="L35" s="87">
        <f>SUM(L33:L34)</f>
        <v>102094166.37000002</v>
      </c>
      <c r="M35" s="7"/>
      <c r="U35" s="15"/>
      <c r="V35" s="15"/>
      <c r="W35" s="15"/>
      <c r="X35" s="15"/>
    </row>
    <row r="36" spans="1:24" ht="18" customHeight="1" thickTop="1" x14ac:dyDescent="0.4">
      <c r="A36" s="6" t="s">
        <v>32</v>
      </c>
      <c r="D36" s="26"/>
      <c r="F36" s="76"/>
      <c r="G36" s="76"/>
      <c r="H36" s="76"/>
      <c r="I36" s="54"/>
      <c r="J36" s="80"/>
      <c r="K36" s="71"/>
      <c r="L36" s="80"/>
      <c r="M36" s="7"/>
      <c r="U36" s="15"/>
      <c r="V36" s="15"/>
      <c r="W36" s="15"/>
      <c r="X36" s="15"/>
    </row>
    <row r="37" spans="1:24" ht="18" customHeight="1" thickBot="1" x14ac:dyDescent="0.45">
      <c r="B37" s="16" t="s">
        <v>75</v>
      </c>
      <c r="D37" s="74">
        <v>18</v>
      </c>
      <c r="F37" s="121">
        <f>F33/F38</f>
        <v>1.7028328269149042E-2</v>
      </c>
      <c r="G37" s="76"/>
      <c r="H37" s="121">
        <f>H33/H38</f>
        <v>2.5050431687880188E-2</v>
      </c>
      <c r="I37" s="54"/>
      <c r="J37" s="121">
        <f>J33/J38</f>
        <v>4.8389349676710748E-3</v>
      </c>
      <c r="K37" s="54"/>
      <c r="L37" s="121">
        <f>L33/L38</f>
        <v>2.0024583302602705E-2</v>
      </c>
      <c r="M37" s="7"/>
      <c r="U37" s="15"/>
      <c r="V37" s="15"/>
      <c r="W37" s="15"/>
      <c r="X37" s="15"/>
    </row>
    <row r="38" spans="1:24" ht="18" customHeight="1" thickTop="1" thickBot="1" x14ac:dyDescent="0.45">
      <c r="B38" s="6" t="s">
        <v>33</v>
      </c>
      <c r="F38" s="93">
        <v>5637604866</v>
      </c>
      <c r="G38" s="94"/>
      <c r="H38" s="93">
        <v>5098441492</v>
      </c>
      <c r="I38" s="94"/>
      <c r="J38" s="93">
        <v>5637604866</v>
      </c>
      <c r="K38" s="94"/>
      <c r="L38" s="93">
        <v>5098441492</v>
      </c>
      <c r="M38" s="7"/>
      <c r="U38" s="15"/>
      <c r="V38" s="15"/>
      <c r="W38" s="15"/>
      <c r="X38" s="15"/>
    </row>
    <row r="39" spans="1:24" ht="18" customHeight="1" thickTop="1" x14ac:dyDescent="0.4">
      <c r="A39" s="6" t="s">
        <v>61</v>
      </c>
      <c r="F39" s="76"/>
      <c r="G39" s="76"/>
      <c r="H39" s="76"/>
      <c r="I39" s="54"/>
      <c r="J39" s="80"/>
      <c r="K39" s="71"/>
      <c r="L39" s="80"/>
      <c r="M39" s="7"/>
      <c r="U39" s="15"/>
      <c r="V39" s="15"/>
      <c r="W39" s="15"/>
      <c r="X39" s="15"/>
    </row>
    <row r="40" spans="1:24" ht="18" customHeight="1" thickBot="1" x14ac:dyDescent="0.45">
      <c r="B40" s="16" t="s">
        <v>75</v>
      </c>
      <c r="D40" s="74">
        <v>18</v>
      </c>
      <c r="F40" s="121">
        <f>F33/F41</f>
        <v>1.7028328269149042E-2</v>
      </c>
      <c r="G40" s="76"/>
      <c r="H40" s="121">
        <f>H33/H41</f>
        <v>2.3290567076014158E-2</v>
      </c>
      <c r="I40" s="54"/>
      <c r="J40" s="121">
        <f>J33/J41</f>
        <v>4.8389349676710748E-3</v>
      </c>
      <c r="K40" s="54"/>
      <c r="L40" s="121">
        <f>L33/L41</f>
        <v>1.8617798942129435E-2</v>
      </c>
      <c r="M40" s="7"/>
      <c r="U40" s="15"/>
      <c r="V40" s="15"/>
      <c r="W40" s="15"/>
      <c r="X40" s="15"/>
    </row>
    <row r="41" spans="1:24" ht="18" customHeight="1" thickTop="1" thickBot="1" x14ac:dyDescent="0.45">
      <c r="B41" s="6" t="s">
        <v>33</v>
      </c>
      <c r="F41" s="93">
        <v>5637604866</v>
      </c>
      <c r="G41" s="95"/>
      <c r="H41" s="93">
        <v>5483686159</v>
      </c>
      <c r="I41" s="94"/>
      <c r="J41" s="93">
        <v>5637604866</v>
      </c>
      <c r="K41" s="94"/>
      <c r="L41" s="93">
        <v>5483686159</v>
      </c>
      <c r="M41" s="7"/>
      <c r="U41" s="15"/>
      <c r="V41" s="15"/>
      <c r="W41" s="15"/>
      <c r="X41" s="15"/>
    </row>
    <row r="42" spans="1:24" ht="18.75" thickTop="1" x14ac:dyDescent="0.4">
      <c r="F42" s="79"/>
      <c r="G42" s="79"/>
      <c r="H42" s="79"/>
      <c r="I42" s="54"/>
      <c r="J42" s="66"/>
      <c r="K42" s="54"/>
      <c r="L42" s="66"/>
      <c r="M42" s="7"/>
      <c r="U42" s="15"/>
      <c r="V42" s="15"/>
      <c r="W42" s="15"/>
      <c r="X42" s="15"/>
    </row>
    <row r="43" spans="1:24" ht="18" customHeight="1" x14ac:dyDescent="0.4">
      <c r="A43" s="6" t="s">
        <v>106</v>
      </c>
      <c r="F43" s="79"/>
      <c r="G43" s="79"/>
      <c r="H43" s="79"/>
      <c r="I43" s="54"/>
      <c r="J43" s="66"/>
      <c r="K43" s="54"/>
      <c r="L43" s="66"/>
      <c r="M43" s="7"/>
      <c r="U43" s="15"/>
      <c r="V43" s="15"/>
      <c r="W43" s="15"/>
      <c r="X43" s="15"/>
    </row>
    <row r="44" spans="1:24" ht="18" customHeight="1" x14ac:dyDescent="0.4">
      <c r="M44" s="7"/>
      <c r="U44" s="15"/>
      <c r="V44" s="15"/>
      <c r="W44" s="15"/>
      <c r="X44" s="15"/>
    </row>
    <row r="45" spans="1:24" ht="18" customHeight="1" x14ac:dyDescent="0.4">
      <c r="M45" s="7"/>
      <c r="U45" s="15"/>
      <c r="V45" s="15"/>
      <c r="W45" s="15"/>
      <c r="X45" s="15"/>
    </row>
    <row r="46" spans="1:24" ht="18" customHeight="1" x14ac:dyDescent="0.4">
      <c r="A46" s="7"/>
      <c r="B46" s="20" t="s">
        <v>27</v>
      </c>
      <c r="C46" s="7"/>
      <c r="D46" s="20"/>
      <c r="F46" s="20" t="s">
        <v>27</v>
      </c>
      <c r="I46" s="7"/>
      <c r="J46" s="7"/>
      <c r="K46" s="7"/>
      <c r="L46" s="7"/>
      <c r="M46" s="7"/>
      <c r="U46" s="15"/>
      <c r="V46" s="15"/>
      <c r="W46" s="15"/>
      <c r="X46" s="15"/>
    </row>
    <row r="47" spans="1:24" ht="18" customHeight="1" x14ac:dyDescent="0.4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7"/>
      <c r="U47" s="15"/>
      <c r="V47" s="15"/>
      <c r="W47" s="15"/>
      <c r="X47" s="15"/>
    </row>
    <row r="48" spans="1:24" ht="18" customHeight="1" x14ac:dyDescent="0.4">
      <c r="D48" s="29"/>
      <c r="E48" s="29"/>
      <c r="F48" s="14"/>
      <c r="G48" s="29"/>
      <c r="H48" s="14"/>
      <c r="J48" s="134"/>
      <c r="K48" s="134"/>
      <c r="L48" s="134"/>
      <c r="M48" s="7"/>
      <c r="U48" s="15"/>
      <c r="V48" s="15"/>
      <c r="W48" s="15"/>
      <c r="X48" s="15"/>
    </row>
    <row r="49" spans="1:24" ht="18" customHeight="1" x14ac:dyDescent="0.4">
      <c r="D49" s="29"/>
      <c r="E49" s="29"/>
      <c r="F49" s="14"/>
      <c r="G49" s="29"/>
      <c r="H49" s="14"/>
      <c r="J49" s="68"/>
      <c r="K49" s="68"/>
      <c r="L49" s="68"/>
      <c r="M49" s="7"/>
      <c r="U49" s="15"/>
      <c r="V49" s="15"/>
      <c r="W49" s="15"/>
      <c r="X49" s="15"/>
    </row>
    <row r="50" spans="1:24" ht="18" customHeight="1" x14ac:dyDescent="0.4">
      <c r="A50" s="131" t="str">
        <f>+A2</f>
        <v>บริษัท บรุ๊คเคอร์ กรุ๊ป จำกัด (มหาชน) และบริษัทย่อย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7"/>
      <c r="U50" s="15"/>
      <c r="V50" s="15"/>
      <c r="W50" s="15"/>
      <c r="X50" s="15"/>
    </row>
    <row r="51" spans="1:24" ht="18" customHeight="1" x14ac:dyDescent="0.4">
      <c r="A51" s="126" t="s">
        <v>112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7"/>
      <c r="U51" s="15"/>
      <c r="V51" s="15"/>
      <c r="W51" s="15"/>
      <c r="X51" s="15"/>
    </row>
    <row r="52" spans="1:24" ht="18" customHeight="1" x14ac:dyDescent="0.4">
      <c r="A52" s="131" t="str">
        <f>+A4</f>
        <v>สำหรับงวดหกเดือนสิ้นสุดวันที่ 30 มิถุนายน 2560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7"/>
      <c r="U52" s="15"/>
      <c r="V52" s="15"/>
      <c r="W52" s="15"/>
      <c r="X52" s="15"/>
    </row>
    <row r="53" spans="1:24" ht="18" customHeight="1" x14ac:dyDescent="0.4">
      <c r="C53" s="22"/>
      <c r="D53" s="22"/>
      <c r="E53" s="22"/>
      <c r="F53" s="127" t="s">
        <v>19</v>
      </c>
      <c r="G53" s="127"/>
      <c r="H53" s="127"/>
      <c r="I53" s="127"/>
      <c r="J53" s="127"/>
      <c r="K53" s="127"/>
      <c r="L53" s="127"/>
      <c r="M53" s="7"/>
      <c r="U53" s="15"/>
      <c r="V53" s="15"/>
      <c r="W53" s="15"/>
      <c r="X53" s="15"/>
    </row>
    <row r="54" spans="1:24" ht="18" customHeight="1" x14ac:dyDescent="0.4">
      <c r="C54" s="6" t="s">
        <v>1</v>
      </c>
      <c r="F54" s="128" t="s">
        <v>40</v>
      </c>
      <c r="G54" s="128"/>
      <c r="H54" s="128"/>
      <c r="J54" s="129" t="s">
        <v>157</v>
      </c>
      <c r="K54" s="129"/>
      <c r="L54" s="129"/>
      <c r="M54" s="7"/>
      <c r="U54" s="15"/>
      <c r="V54" s="15"/>
      <c r="W54" s="15"/>
      <c r="X54" s="15"/>
    </row>
    <row r="55" spans="1:24" ht="18" customHeight="1" x14ac:dyDescent="0.4">
      <c r="F55" s="128" t="s">
        <v>191</v>
      </c>
      <c r="G55" s="128"/>
      <c r="H55" s="128"/>
      <c r="J55" s="128" t="s">
        <v>191</v>
      </c>
      <c r="K55" s="128"/>
      <c r="L55" s="128"/>
      <c r="M55" s="7"/>
      <c r="U55" s="15"/>
      <c r="V55" s="15"/>
      <c r="W55" s="15"/>
      <c r="X55" s="15"/>
    </row>
    <row r="56" spans="1:24" ht="18" customHeight="1" x14ac:dyDescent="0.4">
      <c r="D56" s="41" t="s">
        <v>45</v>
      </c>
      <c r="E56" s="23"/>
      <c r="F56" s="60" t="str">
        <f>+F8</f>
        <v>2560</v>
      </c>
      <c r="G56" s="61"/>
      <c r="H56" s="60" t="str">
        <f>+H8</f>
        <v>2559</v>
      </c>
      <c r="I56" s="45"/>
      <c r="J56" s="60" t="str">
        <f>+J8</f>
        <v>2560</v>
      </c>
      <c r="K56" s="61"/>
      <c r="L56" s="60" t="str">
        <f>+L8</f>
        <v>2559</v>
      </c>
      <c r="M56" s="7"/>
      <c r="U56" s="15"/>
      <c r="V56" s="15"/>
      <c r="W56" s="15"/>
      <c r="X56" s="15"/>
    </row>
    <row r="57" spans="1:24" ht="18" customHeight="1" x14ac:dyDescent="0.4">
      <c r="F57" s="8"/>
      <c r="G57" s="8"/>
      <c r="H57" s="8"/>
      <c r="M57" s="7"/>
      <c r="U57" s="15"/>
      <c r="V57" s="15"/>
      <c r="W57" s="15"/>
      <c r="X57" s="15"/>
    </row>
    <row r="58" spans="1:24" ht="18" customHeight="1" x14ac:dyDescent="0.4">
      <c r="A58" s="6" t="s">
        <v>154</v>
      </c>
      <c r="F58" s="85">
        <f>+F31</f>
        <v>119170965.16000001</v>
      </c>
      <c r="G58" s="76"/>
      <c r="H58" s="85">
        <f>+H31</f>
        <v>84871093.189999953</v>
      </c>
      <c r="I58" s="54"/>
      <c r="J58" s="85">
        <f>+J31</f>
        <v>27280003.320000004</v>
      </c>
      <c r="K58" s="54"/>
      <c r="L58" s="85">
        <f>+L31</f>
        <v>102094166.37000002</v>
      </c>
      <c r="M58" s="7"/>
      <c r="U58" s="15"/>
      <c r="V58" s="15"/>
      <c r="W58" s="15"/>
      <c r="X58" s="15"/>
    </row>
    <row r="59" spans="1:24" ht="18" customHeight="1" x14ac:dyDescent="0.4">
      <c r="F59" s="75"/>
      <c r="G59" s="76"/>
      <c r="H59" s="75"/>
      <c r="I59" s="54"/>
      <c r="J59" s="75"/>
      <c r="K59" s="54"/>
      <c r="L59" s="75"/>
      <c r="M59" s="7"/>
      <c r="U59" s="15"/>
      <c r="V59" s="15"/>
      <c r="W59" s="15"/>
      <c r="X59" s="15"/>
    </row>
    <row r="60" spans="1:24" ht="18" customHeight="1" x14ac:dyDescent="0.4">
      <c r="A60" s="6" t="s">
        <v>161</v>
      </c>
      <c r="F60" s="75"/>
      <c r="G60" s="76"/>
      <c r="H60" s="75"/>
      <c r="I60" s="54"/>
      <c r="J60" s="80"/>
      <c r="K60" s="54"/>
      <c r="L60" s="80"/>
      <c r="M60" s="7"/>
      <c r="U60" s="15"/>
      <c r="V60" s="15"/>
      <c r="W60" s="15"/>
      <c r="X60" s="15"/>
    </row>
    <row r="61" spans="1:24" s="108" customFormat="1" ht="18" customHeight="1" x14ac:dyDescent="0.4">
      <c r="A61" s="6" t="s">
        <v>177</v>
      </c>
      <c r="D61" s="109"/>
      <c r="E61" s="109"/>
      <c r="F61" s="110"/>
      <c r="G61" s="111"/>
      <c r="H61" s="110"/>
      <c r="I61" s="112"/>
      <c r="J61" s="113"/>
      <c r="K61" s="112"/>
      <c r="L61" s="113"/>
      <c r="M61" s="109"/>
      <c r="N61" s="114"/>
      <c r="O61" s="115"/>
      <c r="P61" s="114"/>
      <c r="Q61" s="114"/>
      <c r="R61" s="114"/>
      <c r="S61" s="114"/>
      <c r="T61" s="114"/>
      <c r="U61" s="114"/>
      <c r="V61" s="114"/>
      <c r="W61" s="114"/>
      <c r="X61" s="114"/>
    </row>
    <row r="62" spans="1:24" ht="18" customHeight="1" x14ac:dyDescent="0.4">
      <c r="B62" s="6" t="s">
        <v>119</v>
      </c>
      <c r="F62" s="81">
        <v>-50514095.020000003</v>
      </c>
      <c r="G62" s="83"/>
      <c r="H62" s="81">
        <v>-24316155.109999999</v>
      </c>
      <c r="I62" s="71"/>
      <c r="J62" s="80">
        <v>0</v>
      </c>
      <c r="K62" s="71"/>
      <c r="L62" s="80">
        <v>0</v>
      </c>
      <c r="M62" s="7"/>
      <c r="S62" s="71"/>
      <c r="U62" s="15"/>
      <c r="V62" s="15"/>
      <c r="W62" s="15"/>
      <c r="X62" s="15"/>
    </row>
    <row r="63" spans="1:24" ht="18" customHeight="1" x14ac:dyDescent="0.4">
      <c r="A63" s="6" t="s">
        <v>195</v>
      </c>
      <c r="F63" s="81"/>
      <c r="G63" s="83"/>
      <c r="H63" s="81"/>
      <c r="I63" s="71"/>
      <c r="J63" s="80"/>
      <c r="K63" s="71"/>
      <c r="L63" s="80"/>
      <c r="M63" s="7"/>
      <c r="S63" s="71"/>
      <c r="U63" s="15"/>
      <c r="V63" s="15"/>
      <c r="W63" s="15"/>
      <c r="X63" s="15"/>
    </row>
    <row r="64" spans="1:24" ht="18" customHeight="1" x14ac:dyDescent="0.4">
      <c r="B64" s="6" t="s">
        <v>196</v>
      </c>
      <c r="F64" s="81"/>
      <c r="G64" s="83"/>
      <c r="H64" s="81"/>
      <c r="I64" s="71"/>
      <c r="J64" s="80"/>
      <c r="K64" s="71"/>
      <c r="L64" s="80"/>
      <c r="M64" s="7"/>
      <c r="S64" s="71"/>
      <c r="U64" s="15"/>
      <c r="V64" s="15"/>
      <c r="W64" s="15"/>
      <c r="X64" s="15"/>
    </row>
    <row r="65" spans="1:24" ht="18" customHeight="1" x14ac:dyDescent="0.4">
      <c r="C65" s="6" t="s">
        <v>197</v>
      </c>
      <c r="D65" s="7">
        <v>17</v>
      </c>
      <c r="F65" s="81">
        <v>-1844127</v>
      </c>
      <c r="G65" s="83"/>
      <c r="H65" s="81">
        <v>0</v>
      </c>
      <c r="I65" s="71"/>
      <c r="J65" s="80">
        <v>-2421974</v>
      </c>
      <c r="K65" s="71"/>
      <c r="L65" s="80">
        <v>0</v>
      </c>
      <c r="M65" s="7"/>
      <c r="S65" s="71"/>
      <c r="U65" s="15"/>
      <c r="V65" s="15"/>
      <c r="W65" s="15"/>
      <c r="X65" s="15"/>
    </row>
    <row r="66" spans="1:24" ht="18" customHeight="1" x14ac:dyDescent="0.4">
      <c r="B66" s="6" t="s">
        <v>227</v>
      </c>
      <c r="D66" s="7">
        <v>19.399999999999999</v>
      </c>
      <c r="F66" s="81">
        <v>368825.4</v>
      </c>
      <c r="G66" s="83"/>
      <c r="H66" s="81">
        <v>0</v>
      </c>
      <c r="I66" s="71"/>
      <c r="J66" s="80">
        <v>484394.8</v>
      </c>
      <c r="K66" s="71"/>
      <c r="L66" s="80">
        <v>0</v>
      </c>
      <c r="M66" s="7"/>
      <c r="S66" s="71"/>
      <c r="U66" s="15"/>
      <c r="V66" s="15"/>
      <c r="W66" s="15"/>
      <c r="X66" s="15"/>
    </row>
    <row r="67" spans="1:24" ht="5.25" customHeight="1" x14ac:dyDescent="0.4">
      <c r="F67" s="82"/>
      <c r="G67" s="76"/>
      <c r="H67" s="82"/>
      <c r="I67" s="54"/>
      <c r="J67" s="82"/>
      <c r="K67" s="54"/>
      <c r="L67" s="82"/>
      <c r="M67" s="7"/>
      <c r="S67" s="71"/>
      <c r="U67" s="15"/>
      <c r="V67" s="15"/>
      <c r="W67" s="15"/>
      <c r="X67" s="15"/>
    </row>
    <row r="68" spans="1:24" ht="18" customHeight="1" x14ac:dyDescent="0.4">
      <c r="A68" s="6" t="s">
        <v>171</v>
      </c>
      <c r="F68" s="89">
        <f>SUM(F62:F67)</f>
        <v>-51989396.620000005</v>
      </c>
      <c r="G68" s="76"/>
      <c r="H68" s="89">
        <f>SUM(H62:H67)</f>
        <v>-24316155.109999999</v>
      </c>
      <c r="I68" s="54"/>
      <c r="J68" s="89">
        <f>SUM(J62:J67)</f>
        <v>-1937579.2</v>
      </c>
      <c r="K68" s="54"/>
      <c r="L68" s="89">
        <f>SUM(L62:L67)</f>
        <v>0</v>
      </c>
      <c r="M68" s="7"/>
      <c r="U68" s="15"/>
      <c r="V68" s="15"/>
      <c r="W68" s="15"/>
      <c r="X68" s="15"/>
    </row>
    <row r="69" spans="1:24" ht="18" customHeight="1" x14ac:dyDescent="0.4">
      <c r="F69" s="75"/>
      <c r="G69" s="76"/>
      <c r="H69" s="75"/>
      <c r="I69" s="54"/>
      <c r="J69" s="66"/>
      <c r="K69" s="54"/>
      <c r="L69" s="66"/>
      <c r="M69" s="7"/>
      <c r="U69" s="15"/>
      <c r="V69" s="15"/>
      <c r="W69" s="15"/>
      <c r="X69" s="15"/>
    </row>
    <row r="70" spans="1:24" ht="18" customHeight="1" thickBot="1" x14ac:dyDescent="0.45">
      <c r="A70" s="6" t="s">
        <v>172</v>
      </c>
      <c r="F70" s="88">
        <f>+F58+F68</f>
        <v>67181568.540000007</v>
      </c>
      <c r="G70" s="76"/>
      <c r="H70" s="88">
        <f>+H58+H68</f>
        <v>60554938.079999954</v>
      </c>
      <c r="I70" s="54"/>
      <c r="J70" s="88">
        <f>+J58+J68</f>
        <v>25342424.120000005</v>
      </c>
      <c r="K70" s="54"/>
      <c r="L70" s="88">
        <f>+L58+L68</f>
        <v>102094166.37000002</v>
      </c>
      <c r="M70" s="7"/>
      <c r="U70" s="15"/>
      <c r="V70" s="15"/>
      <c r="W70" s="15"/>
      <c r="X70" s="15"/>
    </row>
    <row r="71" spans="1:24" ht="18" customHeight="1" thickTop="1" x14ac:dyDescent="0.4">
      <c r="F71" s="79"/>
      <c r="G71" s="79"/>
      <c r="H71" s="79"/>
      <c r="I71" s="54"/>
      <c r="J71" s="66"/>
      <c r="K71" s="54"/>
      <c r="L71" s="66"/>
      <c r="M71" s="7"/>
      <c r="U71" s="15"/>
      <c r="V71" s="15"/>
      <c r="W71" s="15"/>
      <c r="X71" s="15"/>
    </row>
    <row r="72" spans="1:24" ht="18" customHeight="1" x14ac:dyDescent="0.4">
      <c r="A72" s="16" t="s">
        <v>173</v>
      </c>
      <c r="B72" s="16"/>
      <c r="C72" s="16"/>
      <c r="D72" s="99"/>
      <c r="E72" s="100"/>
      <c r="F72" s="92"/>
      <c r="G72" s="101"/>
      <c r="H72" s="92"/>
      <c r="I72" s="102"/>
      <c r="J72" s="92"/>
      <c r="K72" s="101"/>
      <c r="L72" s="101"/>
      <c r="M72" s="7"/>
      <c r="U72" s="15"/>
      <c r="V72" s="15"/>
      <c r="W72" s="15"/>
      <c r="X72" s="15"/>
    </row>
    <row r="73" spans="1:24" ht="18" customHeight="1" x14ac:dyDescent="0.4">
      <c r="A73" s="16"/>
      <c r="B73" s="16" t="s">
        <v>129</v>
      </c>
      <c r="C73" s="16"/>
      <c r="D73" s="99"/>
      <c r="E73" s="103">
        <v>852812933</v>
      </c>
      <c r="F73" s="81">
        <f>+F70-F74</f>
        <v>44009589.690000005</v>
      </c>
      <c r="G73" s="83"/>
      <c r="H73" s="81">
        <f>+H70-H74</f>
        <v>103402005.19999996</v>
      </c>
      <c r="I73" s="83"/>
      <c r="J73" s="81">
        <f>+J70-J74</f>
        <v>25342424.120000005</v>
      </c>
      <c r="K73" s="83"/>
      <c r="L73" s="81">
        <f>+L70-L74</f>
        <v>102094166.37000002</v>
      </c>
      <c r="M73" s="7"/>
      <c r="U73" s="15"/>
      <c r="V73" s="15"/>
      <c r="W73" s="15"/>
      <c r="X73" s="15"/>
    </row>
    <row r="74" spans="1:24" ht="18" customHeight="1" x14ac:dyDescent="0.4">
      <c r="A74" s="16"/>
      <c r="B74" s="6" t="s">
        <v>130</v>
      </c>
      <c r="D74" s="99"/>
      <c r="E74" s="103">
        <v>-1541152</v>
      </c>
      <c r="F74" s="81">
        <f>+F34</f>
        <v>23171978.850000001</v>
      </c>
      <c r="G74" s="80"/>
      <c r="H74" s="81">
        <f>+H34</f>
        <v>-42847067.119999997</v>
      </c>
      <c r="I74" s="102"/>
      <c r="J74" s="81">
        <f>+J34</f>
        <v>0</v>
      </c>
      <c r="K74" s="102"/>
      <c r="L74" s="81">
        <f>+L34</f>
        <v>0</v>
      </c>
      <c r="M74" s="7"/>
      <c r="U74" s="15"/>
      <c r="V74" s="15"/>
      <c r="W74" s="15"/>
      <c r="X74" s="15"/>
    </row>
    <row r="75" spans="1:24" ht="18" customHeight="1" thickBot="1" x14ac:dyDescent="0.45">
      <c r="A75" s="104"/>
      <c r="B75" s="104"/>
      <c r="C75" s="104"/>
      <c r="D75" s="99"/>
      <c r="E75" s="103"/>
      <c r="F75" s="86">
        <f>SUM(F73:F74)</f>
        <v>67181568.540000007</v>
      </c>
      <c r="G75" s="101"/>
      <c r="H75" s="87">
        <f>SUM(H73:H74)</f>
        <v>60554938.079999961</v>
      </c>
      <c r="I75" s="101"/>
      <c r="J75" s="86">
        <f>SUM(J73:J74)</f>
        <v>25342424.120000005</v>
      </c>
      <c r="K75" s="101"/>
      <c r="L75" s="87">
        <f>SUM(L73:L74)</f>
        <v>102094166.37000002</v>
      </c>
      <c r="M75" s="7"/>
      <c r="U75" s="15"/>
      <c r="V75" s="15"/>
      <c r="W75" s="15"/>
      <c r="X75" s="15"/>
    </row>
    <row r="76" spans="1:24" ht="18" customHeight="1" thickTop="1" x14ac:dyDescent="0.4">
      <c r="A76" s="15"/>
      <c r="B76" s="15"/>
      <c r="C76" s="15"/>
      <c r="D76" s="23"/>
      <c r="E76" s="23"/>
      <c r="F76" s="83"/>
      <c r="G76" s="83"/>
      <c r="H76" s="83"/>
      <c r="I76" s="71"/>
      <c r="J76" s="80"/>
      <c r="K76" s="71"/>
      <c r="L76" s="80"/>
      <c r="M76" s="7"/>
      <c r="U76" s="15"/>
      <c r="V76" s="15"/>
      <c r="W76" s="15"/>
      <c r="X76" s="15"/>
    </row>
    <row r="77" spans="1:24" ht="18" customHeight="1" x14ac:dyDescent="0.4">
      <c r="A77" s="6" t="s">
        <v>106</v>
      </c>
      <c r="B77" s="15"/>
      <c r="C77" s="15"/>
      <c r="D77" s="23"/>
      <c r="E77" s="23"/>
      <c r="F77" s="83"/>
      <c r="G77" s="83"/>
      <c r="H77" s="83"/>
      <c r="I77" s="71"/>
      <c r="J77" s="80"/>
      <c r="K77" s="71"/>
      <c r="L77" s="80"/>
      <c r="M77" s="7"/>
      <c r="U77" s="15"/>
      <c r="V77" s="15"/>
      <c r="W77" s="15"/>
      <c r="X77" s="15"/>
    </row>
    <row r="78" spans="1:24" ht="18" customHeight="1" x14ac:dyDescent="0.4">
      <c r="A78" s="15"/>
      <c r="B78" s="15"/>
      <c r="C78" s="15"/>
      <c r="D78" s="23"/>
      <c r="E78" s="23"/>
      <c r="F78" s="13"/>
      <c r="G78" s="13"/>
      <c r="H78" s="13"/>
      <c r="I78" s="15"/>
      <c r="J78" s="14"/>
      <c r="K78" s="37"/>
      <c r="L78" s="14"/>
      <c r="M78" s="7"/>
      <c r="U78" s="15"/>
      <c r="V78" s="15"/>
      <c r="W78" s="15"/>
      <c r="X78" s="15"/>
    </row>
    <row r="79" spans="1:24" ht="18" customHeight="1" x14ac:dyDescent="0.4">
      <c r="A79" s="15"/>
      <c r="B79" s="15"/>
      <c r="C79" s="15"/>
      <c r="D79" s="23"/>
      <c r="E79" s="23"/>
      <c r="F79" s="13"/>
      <c r="G79" s="13"/>
      <c r="H79" s="13"/>
      <c r="I79" s="15"/>
      <c r="J79" s="14"/>
      <c r="K79" s="37"/>
      <c r="L79" s="14"/>
      <c r="M79" s="7"/>
      <c r="U79" s="15"/>
      <c r="V79" s="15"/>
      <c r="W79" s="15"/>
      <c r="X79" s="15"/>
    </row>
    <row r="80" spans="1:24" ht="18" customHeight="1" x14ac:dyDescent="0.4">
      <c r="A80" s="15"/>
      <c r="B80" s="15"/>
      <c r="C80" s="15"/>
      <c r="D80" s="23"/>
      <c r="E80" s="23"/>
      <c r="F80" s="13"/>
      <c r="G80" s="13"/>
      <c r="H80" s="13"/>
      <c r="I80" s="15"/>
      <c r="J80" s="14"/>
      <c r="K80" s="37"/>
      <c r="L80" s="14"/>
      <c r="M80" s="7"/>
      <c r="U80" s="15"/>
      <c r="V80" s="15"/>
      <c r="W80" s="15"/>
      <c r="X80" s="15"/>
    </row>
    <row r="81" spans="1:24" ht="18" customHeight="1" x14ac:dyDescent="0.4">
      <c r="A81" s="15"/>
      <c r="B81" s="15"/>
      <c r="C81" s="15"/>
      <c r="D81" s="23"/>
      <c r="E81" s="23"/>
      <c r="F81" s="13"/>
      <c r="G81" s="13"/>
      <c r="H81" s="13"/>
      <c r="I81" s="15"/>
      <c r="J81" s="14"/>
      <c r="K81" s="37"/>
      <c r="L81" s="14"/>
      <c r="M81" s="7"/>
      <c r="U81" s="15"/>
      <c r="V81" s="15"/>
      <c r="W81" s="15"/>
      <c r="X81" s="15"/>
    </row>
    <row r="82" spans="1:24" ht="18" customHeight="1" x14ac:dyDescent="0.4">
      <c r="A82" s="15"/>
      <c r="B82" s="15"/>
      <c r="C82" s="15"/>
      <c r="D82" s="23"/>
      <c r="E82" s="23"/>
      <c r="F82" s="13"/>
      <c r="G82" s="13"/>
      <c r="H82" s="13"/>
      <c r="I82" s="15"/>
      <c r="J82" s="14"/>
      <c r="K82" s="37"/>
      <c r="L82" s="14"/>
      <c r="M82" s="7"/>
      <c r="U82" s="15"/>
      <c r="V82" s="15"/>
      <c r="W82" s="15"/>
      <c r="X82" s="15"/>
    </row>
    <row r="83" spans="1:24" ht="18" customHeight="1" x14ac:dyDescent="0.4">
      <c r="A83" s="15"/>
      <c r="B83" s="15"/>
      <c r="C83" s="15"/>
      <c r="D83" s="23"/>
      <c r="E83" s="23"/>
      <c r="F83" s="13"/>
      <c r="G83" s="13"/>
      <c r="H83" s="13"/>
      <c r="I83" s="15"/>
      <c r="J83" s="14"/>
      <c r="K83" s="37"/>
      <c r="L83" s="14"/>
      <c r="M83" s="7"/>
      <c r="U83" s="15"/>
      <c r="V83" s="15"/>
      <c r="W83" s="15"/>
      <c r="X83" s="15"/>
    </row>
    <row r="84" spans="1:24" ht="18" customHeight="1" x14ac:dyDescent="0.4">
      <c r="A84" s="15"/>
      <c r="B84" s="15"/>
      <c r="C84" s="15"/>
      <c r="D84" s="23"/>
      <c r="E84" s="23"/>
      <c r="F84" s="13"/>
      <c r="G84" s="13"/>
      <c r="H84" s="13"/>
      <c r="I84" s="15"/>
      <c r="J84" s="14"/>
      <c r="K84" s="37"/>
      <c r="L84" s="14"/>
      <c r="M84" s="7"/>
      <c r="U84" s="15"/>
      <c r="V84" s="15"/>
      <c r="W84" s="15"/>
      <c r="X84" s="15"/>
    </row>
    <row r="85" spans="1:24" ht="18" customHeight="1" x14ac:dyDescent="0.4">
      <c r="A85" s="15"/>
      <c r="B85" s="15"/>
      <c r="C85" s="15"/>
      <c r="D85" s="23"/>
      <c r="E85" s="23"/>
      <c r="F85" s="13"/>
      <c r="G85" s="13"/>
      <c r="H85" s="13"/>
      <c r="I85" s="15"/>
      <c r="J85" s="14"/>
      <c r="K85" s="37"/>
      <c r="L85" s="14"/>
      <c r="M85" s="7"/>
      <c r="U85" s="15"/>
      <c r="V85" s="15"/>
      <c r="W85" s="15"/>
      <c r="X85" s="15"/>
    </row>
    <row r="86" spans="1:24" ht="18" customHeight="1" x14ac:dyDescent="0.4">
      <c r="A86" s="15"/>
      <c r="B86" s="15"/>
      <c r="C86" s="15"/>
      <c r="D86" s="23"/>
      <c r="E86" s="23"/>
      <c r="F86" s="13"/>
      <c r="G86" s="13"/>
      <c r="H86" s="13"/>
      <c r="I86" s="15"/>
      <c r="J86" s="14"/>
      <c r="K86" s="37"/>
      <c r="L86" s="14"/>
      <c r="M86" s="7"/>
      <c r="U86" s="15"/>
      <c r="V86" s="15"/>
      <c r="W86" s="15"/>
      <c r="X86" s="15"/>
    </row>
    <row r="87" spans="1:24" ht="18" customHeight="1" x14ac:dyDescent="0.4">
      <c r="A87" s="15"/>
      <c r="B87" s="15"/>
      <c r="C87" s="15"/>
      <c r="D87" s="23"/>
      <c r="E87" s="23"/>
      <c r="F87" s="13"/>
      <c r="G87" s="13"/>
      <c r="H87" s="13"/>
      <c r="I87" s="15"/>
      <c r="J87" s="14"/>
      <c r="K87" s="37"/>
      <c r="L87" s="14"/>
      <c r="M87" s="7"/>
      <c r="U87" s="15"/>
      <c r="V87" s="15"/>
      <c r="W87" s="15"/>
      <c r="X87" s="15"/>
    </row>
    <row r="88" spans="1:24" ht="18" customHeight="1" x14ac:dyDescent="0.4">
      <c r="A88" s="15"/>
      <c r="B88" s="15"/>
      <c r="C88" s="15"/>
      <c r="D88" s="23"/>
      <c r="E88" s="23"/>
      <c r="F88" s="13"/>
      <c r="G88" s="13"/>
      <c r="H88" s="13"/>
      <c r="I88" s="15"/>
      <c r="J88" s="14"/>
      <c r="K88" s="37"/>
      <c r="L88" s="14"/>
      <c r="M88" s="7"/>
      <c r="U88" s="15"/>
      <c r="V88" s="15"/>
      <c r="W88" s="15"/>
      <c r="X88" s="15"/>
    </row>
    <row r="89" spans="1:24" ht="18" customHeight="1" x14ac:dyDescent="0.4">
      <c r="A89" s="15"/>
      <c r="B89" s="15"/>
      <c r="C89" s="15"/>
      <c r="D89" s="23"/>
      <c r="E89" s="23"/>
      <c r="F89" s="13"/>
      <c r="G89" s="13"/>
      <c r="H89" s="13"/>
      <c r="I89" s="15"/>
      <c r="J89" s="14"/>
      <c r="K89" s="37"/>
      <c r="L89" s="14"/>
      <c r="M89" s="7"/>
      <c r="U89" s="15"/>
      <c r="V89" s="15"/>
      <c r="W89" s="15"/>
      <c r="X89" s="15"/>
    </row>
    <row r="90" spans="1:24" ht="18" customHeight="1" x14ac:dyDescent="0.4">
      <c r="M90" s="7"/>
      <c r="U90" s="15"/>
      <c r="V90" s="15"/>
      <c r="W90" s="15"/>
      <c r="X90" s="15"/>
    </row>
    <row r="91" spans="1:24" ht="18" customHeight="1" x14ac:dyDescent="0.4">
      <c r="M91" s="7"/>
      <c r="U91" s="15"/>
      <c r="V91" s="15"/>
      <c r="W91" s="15"/>
      <c r="X91" s="15"/>
    </row>
    <row r="92" spans="1:24" ht="18" customHeight="1" x14ac:dyDescent="0.4">
      <c r="M92" s="7"/>
      <c r="U92" s="15"/>
      <c r="V92" s="15"/>
      <c r="W92" s="15"/>
      <c r="X92" s="15"/>
    </row>
    <row r="93" spans="1:24" ht="18" customHeight="1" x14ac:dyDescent="0.4">
      <c r="A93" s="7"/>
      <c r="B93" s="20" t="s">
        <v>27</v>
      </c>
      <c r="C93" s="7"/>
      <c r="D93" s="20"/>
      <c r="F93" s="20" t="s">
        <v>27</v>
      </c>
      <c r="I93" s="7"/>
      <c r="J93" s="7"/>
      <c r="K93" s="7"/>
      <c r="L93" s="7"/>
      <c r="M93" s="7"/>
      <c r="U93" s="15"/>
      <c r="V93" s="15"/>
      <c r="W93" s="15"/>
      <c r="X93" s="15"/>
    </row>
    <row r="94" spans="1:24" ht="18" customHeight="1" x14ac:dyDescent="0.4">
      <c r="A94" s="7"/>
      <c r="B94" s="20"/>
      <c r="C94" s="7"/>
      <c r="D94" s="20"/>
      <c r="F94" s="20"/>
      <c r="I94" s="7"/>
      <c r="J94" s="7"/>
      <c r="K94" s="7"/>
      <c r="L94" s="7"/>
      <c r="M94" s="7"/>
      <c r="U94" s="15"/>
      <c r="V94" s="15"/>
      <c r="W94" s="15"/>
      <c r="X94" s="15"/>
    </row>
    <row r="95" spans="1:24" ht="18" customHeight="1" x14ac:dyDescent="0.4">
      <c r="D95" s="29"/>
      <c r="E95" s="29"/>
      <c r="F95" s="14"/>
      <c r="G95" s="29"/>
      <c r="H95" s="14"/>
      <c r="J95" s="133"/>
      <c r="K95" s="133"/>
      <c r="L95" s="133"/>
      <c r="M95" s="7"/>
      <c r="U95" s="15"/>
      <c r="V95" s="15"/>
      <c r="W95" s="15"/>
      <c r="X95" s="15"/>
    </row>
    <row r="96" spans="1:24" ht="8.25" customHeight="1" x14ac:dyDescent="0.4">
      <c r="D96" s="29"/>
      <c r="E96" s="29"/>
      <c r="F96" s="14"/>
      <c r="G96" s="29"/>
      <c r="H96" s="14"/>
      <c r="J96" s="68"/>
      <c r="K96" s="68"/>
      <c r="L96" s="68"/>
      <c r="M96" s="7"/>
      <c r="U96" s="15"/>
      <c r="V96" s="15"/>
      <c r="W96" s="15"/>
      <c r="X96" s="15"/>
    </row>
    <row r="97" spans="1:24" ht="18" customHeight="1" x14ac:dyDescent="0.4">
      <c r="A97" s="131" t="s">
        <v>57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7"/>
      <c r="U97" s="15"/>
      <c r="V97" s="15"/>
      <c r="W97" s="15"/>
      <c r="X97" s="15"/>
    </row>
    <row r="98" spans="1:24" ht="18" customHeight="1" x14ac:dyDescent="0.4">
      <c r="A98" s="126" t="s">
        <v>0</v>
      </c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U98" s="15"/>
      <c r="V98" s="15"/>
      <c r="W98" s="15"/>
      <c r="X98" s="15"/>
    </row>
    <row r="99" spans="1:24" ht="18" customHeight="1" x14ac:dyDescent="0.4">
      <c r="A99" s="126" t="s">
        <v>216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</row>
    <row r="100" spans="1:24" ht="18" customHeight="1" x14ac:dyDescent="0.4">
      <c r="C100" s="22"/>
      <c r="D100" s="22"/>
      <c r="E100" s="22"/>
      <c r="F100" s="127" t="s">
        <v>19</v>
      </c>
      <c r="G100" s="127"/>
      <c r="H100" s="127"/>
      <c r="I100" s="127"/>
      <c r="J100" s="127"/>
      <c r="K100" s="127"/>
      <c r="L100" s="127"/>
    </row>
    <row r="101" spans="1:24" x14ac:dyDescent="0.4">
      <c r="C101" s="6" t="s">
        <v>1</v>
      </c>
      <c r="F101" s="128" t="s">
        <v>40</v>
      </c>
      <c r="G101" s="128"/>
      <c r="H101" s="128"/>
      <c r="J101" s="129" t="s">
        <v>157</v>
      </c>
      <c r="K101" s="129"/>
      <c r="L101" s="129"/>
    </row>
    <row r="102" spans="1:24" x14ac:dyDescent="0.4">
      <c r="F102" s="128" t="s">
        <v>192</v>
      </c>
      <c r="G102" s="128"/>
      <c r="H102" s="128"/>
      <c r="J102" s="128" t="s">
        <v>192</v>
      </c>
      <c r="K102" s="128"/>
      <c r="L102" s="128"/>
    </row>
    <row r="103" spans="1:24" x14ac:dyDescent="0.4">
      <c r="D103" s="41" t="s">
        <v>45</v>
      </c>
      <c r="E103" s="23"/>
      <c r="F103" s="60" t="s">
        <v>210</v>
      </c>
      <c r="G103" s="61"/>
      <c r="H103" s="60" t="s">
        <v>178</v>
      </c>
      <c r="I103" s="45"/>
      <c r="J103" s="60" t="s">
        <v>210</v>
      </c>
      <c r="K103" s="61"/>
      <c r="L103" s="60" t="s">
        <v>178</v>
      </c>
    </row>
    <row r="104" spans="1:24" x14ac:dyDescent="0.4">
      <c r="D104" s="23"/>
      <c r="E104" s="23"/>
      <c r="F104" s="96"/>
      <c r="G104" s="61"/>
      <c r="H104" s="96"/>
      <c r="I104" s="45"/>
      <c r="J104" s="96"/>
      <c r="K104" s="61"/>
      <c r="L104" s="96"/>
    </row>
    <row r="105" spans="1:24" x14ac:dyDescent="0.4">
      <c r="A105" s="6" t="s">
        <v>46</v>
      </c>
      <c r="F105" s="8"/>
      <c r="G105" s="8"/>
      <c r="H105" s="8"/>
    </row>
    <row r="106" spans="1:24" x14ac:dyDescent="0.4">
      <c r="B106" s="6" t="s">
        <v>113</v>
      </c>
      <c r="F106" s="75">
        <v>34145588.049999997</v>
      </c>
      <c r="G106" s="76"/>
      <c r="H106" s="75">
        <v>21140630.48</v>
      </c>
      <c r="I106" s="54"/>
      <c r="J106" s="80">
        <v>23275887.699999999</v>
      </c>
      <c r="K106" s="54"/>
      <c r="L106" s="80">
        <v>9195276.9700000007</v>
      </c>
    </row>
    <row r="107" spans="1:24" x14ac:dyDescent="0.4">
      <c r="B107" s="6" t="s">
        <v>82</v>
      </c>
      <c r="F107" s="75">
        <v>0</v>
      </c>
      <c r="G107" s="76"/>
      <c r="H107" s="75">
        <v>129350036.64</v>
      </c>
      <c r="I107" s="54"/>
      <c r="J107" s="66">
        <v>0</v>
      </c>
      <c r="K107" s="54"/>
      <c r="L107" s="66">
        <v>109501927.84999999</v>
      </c>
    </row>
    <row r="108" spans="1:24" x14ac:dyDescent="0.4">
      <c r="B108" s="6" t="s">
        <v>193</v>
      </c>
      <c r="F108" s="75">
        <v>0</v>
      </c>
      <c r="G108" s="76"/>
      <c r="H108" s="75">
        <v>769737.01</v>
      </c>
      <c r="I108" s="54"/>
      <c r="J108" s="66">
        <v>0</v>
      </c>
      <c r="K108" s="54"/>
      <c r="L108" s="66">
        <v>769737.01</v>
      </c>
    </row>
    <row r="109" spans="1:24" x14ac:dyDescent="0.4">
      <c r="B109" s="6" t="s">
        <v>135</v>
      </c>
      <c r="F109" s="75">
        <v>8868355.6099999994</v>
      </c>
      <c r="G109" s="76"/>
      <c r="H109" s="75">
        <v>15090390.26</v>
      </c>
      <c r="I109" s="54"/>
      <c r="J109" s="66">
        <v>8868355.6099999994</v>
      </c>
      <c r="K109" s="54"/>
      <c r="L109" s="66">
        <v>15090390.26</v>
      </c>
    </row>
    <row r="110" spans="1:24" x14ac:dyDescent="0.4">
      <c r="B110" s="6" t="s">
        <v>48</v>
      </c>
      <c r="F110" s="79"/>
      <c r="G110" s="79"/>
      <c r="H110" s="79"/>
      <c r="I110" s="54"/>
      <c r="J110" s="66"/>
      <c r="K110" s="54"/>
      <c r="L110" s="66"/>
    </row>
    <row r="111" spans="1:24" x14ac:dyDescent="0.4">
      <c r="C111" s="6" t="s">
        <v>9</v>
      </c>
      <c r="F111" s="75">
        <v>868324.89</v>
      </c>
      <c r="G111" s="76"/>
      <c r="H111" s="75">
        <v>1928414.97</v>
      </c>
      <c r="I111" s="54"/>
      <c r="J111" s="80">
        <v>890941.04</v>
      </c>
      <c r="K111" s="54"/>
      <c r="L111" s="80">
        <v>1942150.6</v>
      </c>
    </row>
    <row r="112" spans="1:24" x14ac:dyDescent="0.4">
      <c r="C112" s="6" t="s">
        <v>49</v>
      </c>
      <c r="D112" s="12"/>
      <c r="E112" s="12"/>
      <c r="F112" s="75">
        <v>11289996.99</v>
      </c>
      <c r="G112" s="76"/>
      <c r="H112" s="75">
        <v>102751.42</v>
      </c>
      <c r="I112" s="54"/>
      <c r="J112" s="66">
        <v>11289996.99</v>
      </c>
      <c r="K112" s="54"/>
      <c r="L112" s="66">
        <v>1.33</v>
      </c>
    </row>
    <row r="113" spans="1:24" x14ac:dyDescent="0.4">
      <c r="C113" s="6" t="s">
        <v>10</v>
      </c>
      <c r="D113" s="7">
        <v>2.1</v>
      </c>
      <c r="F113" s="77">
        <f>SUM(F106:F112)</f>
        <v>55172265.539999999</v>
      </c>
      <c r="G113" s="76"/>
      <c r="H113" s="77">
        <f>SUM(H106:H112)</f>
        <v>168381960.77999997</v>
      </c>
      <c r="I113" s="54"/>
      <c r="J113" s="77">
        <f>SUM(J106:J112)</f>
        <v>44325181.339999996</v>
      </c>
      <c r="K113" s="54"/>
      <c r="L113" s="77">
        <f>SUM(L106:L112)</f>
        <v>136499484.02000001</v>
      </c>
    </row>
    <row r="114" spans="1:24" x14ac:dyDescent="0.4">
      <c r="A114" s="6" t="s">
        <v>47</v>
      </c>
      <c r="F114" s="75"/>
      <c r="G114" s="76"/>
      <c r="H114" s="76"/>
      <c r="I114" s="54"/>
      <c r="J114" s="66"/>
      <c r="K114" s="54"/>
      <c r="L114" s="66"/>
    </row>
    <row r="115" spans="1:24" x14ac:dyDescent="0.4">
      <c r="B115" s="6" t="s">
        <v>143</v>
      </c>
      <c r="F115" s="75">
        <v>12859097.25</v>
      </c>
      <c r="G115" s="76"/>
      <c r="H115" s="75">
        <v>47301444.880000003</v>
      </c>
      <c r="I115" s="54"/>
      <c r="J115" s="66">
        <v>8646147.4100000001</v>
      </c>
      <c r="K115" s="54"/>
      <c r="L115" s="66">
        <v>8185283.4299999997</v>
      </c>
    </row>
    <row r="116" spans="1:24" x14ac:dyDescent="0.4">
      <c r="B116" s="6" t="s">
        <v>95</v>
      </c>
      <c r="D116" s="28"/>
      <c r="E116" s="5"/>
      <c r="F116" s="75">
        <v>11233252.689999999</v>
      </c>
      <c r="G116" s="76"/>
      <c r="H116" s="75">
        <v>11969655.33</v>
      </c>
      <c r="I116" s="54"/>
      <c r="J116" s="66">
        <v>10691355.49</v>
      </c>
      <c r="K116" s="54"/>
      <c r="L116" s="66">
        <v>11523745.68</v>
      </c>
    </row>
    <row r="117" spans="1:24" ht="18" customHeight="1" x14ac:dyDescent="0.4">
      <c r="B117" s="6" t="s">
        <v>170</v>
      </c>
      <c r="D117" s="28">
        <v>4.4000000000000004</v>
      </c>
      <c r="E117" s="5"/>
      <c r="F117" s="75">
        <v>15993246.58</v>
      </c>
      <c r="G117" s="76"/>
      <c r="H117" s="75">
        <v>0</v>
      </c>
      <c r="I117" s="54"/>
      <c r="J117" s="66">
        <v>18963411.829999998</v>
      </c>
      <c r="K117" s="54"/>
      <c r="L117" s="66">
        <v>0</v>
      </c>
      <c r="M117" s="7"/>
      <c r="U117" s="15"/>
      <c r="V117" s="15"/>
      <c r="W117" s="15"/>
      <c r="X117" s="15"/>
    </row>
    <row r="118" spans="1:24" x14ac:dyDescent="0.4">
      <c r="B118" s="6" t="s">
        <v>136</v>
      </c>
      <c r="D118" s="28"/>
      <c r="E118" s="5"/>
      <c r="F118" s="75">
        <v>157100</v>
      </c>
      <c r="G118" s="76"/>
      <c r="H118" s="75">
        <v>0</v>
      </c>
      <c r="I118" s="54"/>
      <c r="J118" s="66">
        <v>157100</v>
      </c>
      <c r="K118" s="54"/>
      <c r="L118" s="66">
        <v>0</v>
      </c>
    </row>
    <row r="119" spans="1:24" x14ac:dyDescent="0.4">
      <c r="B119" s="6" t="s">
        <v>204</v>
      </c>
      <c r="D119" s="17"/>
      <c r="E119" s="5"/>
      <c r="F119" s="75">
        <v>0</v>
      </c>
      <c r="G119" s="76"/>
      <c r="H119" s="75">
        <v>0</v>
      </c>
      <c r="I119" s="54"/>
      <c r="J119" s="66">
        <v>0</v>
      </c>
      <c r="K119" s="54"/>
      <c r="L119" s="66">
        <v>1999970</v>
      </c>
    </row>
    <row r="120" spans="1:24" x14ac:dyDescent="0.4">
      <c r="B120" s="6" t="s">
        <v>96</v>
      </c>
      <c r="D120" s="5"/>
      <c r="E120" s="5"/>
      <c r="F120" s="75">
        <v>223529.07</v>
      </c>
      <c r="G120" s="76"/>
      <c r="H120" s="75">
        <v>0</v>
      </c>
      <c r="I120" s="54"/>
      <c r="J120" s="66">
        <v>1910694.57</v>
      </c>
      <c r="K120" s="54"/>
      <c r="L120" s="66">
        <v>1169126.5900000001</v>
      </c>
    </row>
    <row r="121" spans="1:24" x14ac:dyDescent="0.4">
      <c r="C121" s="6" t="s">
        <v>2</v>
      </c>
      <c r="D121" s="7">
        <v>2.1</v>
      </c>
      <c r="F121" s="77">
        <f>SUM(F115:F120)</f>
        <v>40466225.589999996</v>
      </c>
      <c r="G121" s="76"/>
      <c r="H121" s="77">
        <f>SUM(H115:H120)</f>
        <v>59271100.210000001</v>
      </c>
      <c r="I121" s="54"/>
      <c r="J121" s="77">
        <f>SUM(J115:J120)</f>
        <v>40368709.299999997</v>
      </c>
      <c r="K121" s="54"/>
      <c r="L121" s="77">
        <f>SUM(L115:L120)</f>
        <v>22878125.699999999</v>
      </c>
    </row>
    <row r="122" spans="1:24" x14ac:dyDescent="0.4">
      <c r="A122" s="6" t="s">
        <v>144</v>
      </c>
      <c r="D122" s="29"/>
      <c r="E122" s="29"/>
      <c r="F122" s="66">
        <f>+F113-F121</f>
        <v>14706039.950000003</v>
      </c>
      <c r="G122" s="75"/>
      <c r="H122" s="66">
        <f>+H113-H121</f>
        <v>109110860.56999996</v>
      </c>
      <c r="I122" s="54"/>
      <c r="J122" s="66">
        <f>+J113-J121</f>
        <v>3956472.0399999991</v>
      </c>
      <c r="K122" s="54"/>
      <c r="L122" s="66">
        <f>+L113-L121</f>
        <v>113621358.32000001</v>
      </c>
    </row>
    <row r="123" spans="1:24" x14ac:dyDescent="0.4">
      <c r="A123" s="6" t="s">
        <v>11</v>
      </c>
      <c r="D123" s="7">
        <v>19.100000000000001</v>
      </c>
      <c r="F123" s="85">
        <f>-6005612.56+3087683.75</f>
        <v>-2917928.8099999996</v>
      </c>
      <c r="G123" s="76"/>
      <c r="H123" s="85">
        <f>-219558.37-21803194.57</f>
        <v>-22022752.940000001</v>
      </c>
      <c r="I123" s="54"/>
      <c r="J123" s="82">
        <f>-5891312.87+3074496.75</f>
        <v>-2816816.12</v>
      </c>
      <c r="K123" s="66"/>
      <c r="L123" s="82">
        <v>-21819869.170000002</v>
      </c>
    </row>
    <row r="124" spans="1:24" ht="18.75" thickBot="1" x14ac:dyDescent="0.45">
      <c r="A124" s="6" t="s">
        <v>150</v>
      </c>
      <c r="F124" s="86">
        <f>SUM(F122:F123)</f>
        <v>11788111.140000004</v>
      </c>
      <c r="G124" s="76"/>
      <c r="H124" s="87">
        <f>SUM(H122:H123)</f>
        <v>87088107.629999965</v>
      </c>
      <c r="I124" s="54"/>
      <c r="J124" s="87">
        <f>SUM(J122:J123)</f>
        <v>1139655.919999999</v>
      </c>
      <c r="K124" s="66"/>
      <c r="L124" s="87">
        <f>SUM(L122:L123)</f>
        <v>91801489.150000006</v>
      </c>
    </row>
    <row r="125" spans="1:24" ht="18.75" thickTop="1" x14ac:dyDescent="0.4">
      <c r="A125" s="16" t="s">
        <v>83</v>
      </c>
      <c r="B125" s="16"/>
      <c r="C125" s="16"/>
      <c r="D125" s="99"/>
      <c r="E125" s="100"/>
      <c r="F125" s="92"/>
      <c r="G125" s="101"/>
      <c r="H125" s="92"/>
      <c r="I125" s="102"/>
      <c r="J125" s="92"/>
      <c r="K125" s="101"/>
      <c r="L125" s="101"/>
    </row>
    <row r="126" spans="1:24" x14ac:dyDescent="0.4">
      <c r="A126" s="16"/>
      <c r="B126" s="16" t="s">
        <v>129</v>
      </c>
      <c r="C126" s="16"/>
      <c r="D126" s="99"/>
      <c r="E126" s="103">
        <v>852812933</v>
      </c>
      <c r="F126" s="81">
        <f>+F124-F127</f>
        <v>7504413.7300000042</v>
      </c>
      <c r="G126" s="83"/>
      <c r="H126" s="83">
        <f>+H124-H127</f>
        <v>118008207.62999997</v>
      </c>
      <c r="I126" s="83"/>
      <c r="J126" s="83">
        <f>J124</f>
        <v>1139655.919999999</v>
      </c>
      <c r="K126" s="83"/>
      <c r="L126" s="83">
        <f>L124</f>
        <v>91801489.150000006</v>
      </c>
    </row>
    <row r="127" spans="1:24" x14ac:dyDescent="0.4">
      <c r="A127" s="16"/>
      <c r="B127" s="6" t="s">
        <v>130</v>
      </c>
      <c r="D127" s="99"/>
      <c r="E127" s="103">
        <v>-1541152</v>
      </c>
      <c r="F127" s="81">
        <v>4283697.41</v>
      </c>
      <c r="G127" s="80"/>
      <c r="H127" s="81">
        <v>-30920100</v>
      </c>
      <c r="I127" s="102"/>
      <c r="J127" s="92">
        <v>0</v>
      </c>
      <c r="K127" s="102"/>
      <c r="L127" s="102">
        <v>0</v>
      </c>
    </row>
    <row r="128" spans="1:24" ht="18.75" thickBot="1" x14ac:dyDescent="0.45">
      <c r="A128" s="104"/>
      <c r="B128" s="104"/>
      <c r="C128" s="104"/>
      <c r="D128" s="99"/>
      <c r="E128" s="103"/>
      <c r="F128" s="86">
        <f>SUM(F126:F127)</f>
        <v>11788111.140000004</v>
      </c>
      <c r="G128" s="101"/>
      <c r="H128" s="87">
        <f>SUM(H126:H127)</f>
        <v>87088107.629999965</v>
      </c>
      <c r="I128" s="101"/>
      <c r="J128" s="87">
        <f>SUM(J126:J127)</f>
        <v>1139655.919999999</v>
      </c>
      <c r="K128" s="101"/>
      <c r="L128" s="87">
        <f>SUM(L126:L127)</f>
        <v>91801489.150000006</v>
      </c>
    </row>
    <row r="129" spans="1:12" ht="18.75" thickTop="1" x14ac:dyDescent="0.4">
      <c r="A129" s="6" t="s">
        <v>32</v>
      </c>
      <c r="D129" s="26"/>
      <c r="F129" s="76"/>
      <c r="G129" s="76"/>
      <c r="H129" s="76"/>
      <c r="I129" s="54"/>
      <c r="J129" s="80"/>
      <c r="K129" s="71"/>
      <c r="L129" s="80"/>
    </row>
    <row r="130" spans="1:12" ht="18.75" thickBot="1" x14ac:dyDescent="0.45">
      <c r="B130" s="16" t="s">
        <v>75</v>
      </c>
      <c r="D130" s="74">
        <v>18</v>
      </c>
      <c r="F130" s="121">
        <f>F126/F131</f>
        <v>1.3311351022946992E-3</v>
      </c>
      <c r="G130" s="76"/>
      <c r="H130" s="121">
        <f>H126/H131</f>
        <v>2.1685960708666414E-2</v>
      </c>
      <c r="I130" s="54"/>
      <c r="J130" s="121">
        <f>J126/J131</f>
        <v>2.0215250041257486E-4</v>
      </c>
      <c r="K130" s="54"/>
      <c r="L130" s="121">
        <f>L126/L131</f>
        <v>1.6870042573190185E-2</v>
      </c>
    </row>
    <row r="131" spans="1:12" ht="19.5" thickTop="1" thickBot="1" x14ac:dyDescent="0.45">
      <c r="B131" s="6" t="s">
        <v>33</v>
      </c>
      <c r="F131" s="93">
        <v>5637604866</v>
      </c>
      <c r="G131" s="94"/>
      <c r="H131" s="93">
        <v>5441686869</v>
      </c>
      <c r="I131" s="94"/>
      <c r="J131" s="93">
        <v>5637604866</v>
      </c>
      <c r="K131" s="94"/>
      <c r="L131" s="93">
        <v>5441686869</v>
      </c>
    </row>
    <row r="132" spans="1:12" ht="18.75" thickTop="1" x14ac:dyDescent="0.4">
      <c r="A132" s="6" t="s">
        <v>61</v>
      </c>
      <c r="F132" s="76"/>
      <c r="G132" s="76"/>
      <c r="H132" s="76"/>
      <c r="I132" s="54"/>
      <c r="J132" s="80"/>
      <c r="K132" s="71"/>
      <c r="L132" s="80"/>
    </row>
    <row r="133" spans="1:12" ht="18.75" thickBot="1" x14ac:dyDescent="0.45">
      <c r="B133" s="16" t="s">
        <v>75</v>
      </c>
      <c r="D133" s="74">
        <v>18</v>
      </c>
      <c r="F133" s="121">
        <f>F126/F134</f>
        <v>1.3311351022946992E-3</v>
      </c>
      <c r="G133" s="76"/>
      <c r="H133" s="121">
        <f>H126/H134</f>
        <v>2.1409604794663192E-2</v>
      </c>
      <c r="I133" s="54"/>
      <c r="J133" s="121">
        <f>J126/J134</f>
        <v>2.0215250041257486E-4</v>
      </c>
      <c r="K133" s="54"/>
      <c r="L133" s="121">
        <f>L126/L134</f>
        <v>1.6655058505976407E-2</v>
      </c>
    </row>
    <row r="134" spans="1:12" ht="19.5" thickTop="1" thickBot="1" x14ac:dyDescent="0.45">
      <c r="B134" s="6" t="s">
        <v>33</v>
      </c>
      <c r="F134" s="93">
        <v>5637604866</v>
      </c>
      <c r="G134" s="95"/>
      <c r="H134" s="93">
        <v>5511928350</v>
      </c>
      <c r="I134" s="94"/>
      <c r="J134" s="93">
        <v>5637604866</v>
      </c>
      <c r="K134" s="94"/>
      <c r="L134" s="93">
        <v>5511928350</v>
      </c>
    </row>
    <row r="135" spans="1:12" ht="18.75" thickTop="1" x14ac:dyDescent="0.4">
      <c r="F135" s="79"/>
      <c r="G135" s="79"/>
      <c r="H135" s="79"/>
      <c r="I135" s="54"/>
      <c r="J135" s="66"/>
      <c r="K135" s="54"/>
      <c r="L135" s="66"/>
    </row>
    <row r="136" spans="1:12" x14ac:dyDescent="0.4">
      <c r="A136" s="6" t="s">
        <v>106</v>
      </c>
      <c r="F136" s="79"/>
      <c r="G136" s="79"/>
      <c r="H136" s="79"/>
      <c r="I136" s="54"/>
      <c r="J136" s="66"/>
      <c r="K136" s="54"/>
      <c r="L136" s="66"/>
    </row>
    <row r="139" spans="1:12" x14ac:dyDescent="0.4">
      <c r="A139" s="7"/>
      <c r="B139" s="20" t="s">
        <v>27</v>
      </c>
      <c r="C139" s="7"/>
      <c r="D139" s="20"/>
      <c r="F139" s="20" t="s">
        <v>27</v>
      </c>
      <c r="I139" s="7"/>
      <c r="J139" s="7"/>
      <c r="K139" s="7"/>
      <c r="L139" s="7"/>
    </row>
    <row r="140" spans="1:12" x14ac:dyDescent="0.4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</row>
    <row r="141" spans="1:12" x14ac:dyDescent="0.4">
      <c r="D141" s="29"/>
      <c r="E141" s="29"/>
      <c r="F141" s="14"/>
      <c r="G141" s="29"/>
      <c r="H141" s="14"/>
      <c r="J141" s="68"/>
      <c r="K141" s="68"/>
      <c r="L141" s="68"/>
    </row>
    <row r="142" spans="1:12" x14ac:dyDescent="0.4">
      <c r="A142" s="131"/>
      <c r="B142" s="131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</row>
    <row r="143" spans="1:12" x14ac:dyDescent="0.4">
      <c r="A143" s="5"/>
      <c r="B143" s="7"/>
      <c r="C143" s="7"/>
      <c r="I143" s="7"/>
      <c r="J143" s="7"/>
      <c r="K143" s="7"/>
      <c r="L143" s="7"/>
    </row>
    <row r="144" spans="1:12" x14ac:dyDescent="0.4">
      <c r="A144" s="131" t="str">
        <f>+A97</f>
        <v>บริษัท บรุ๊คเคอร์ กรุ๊ป จำกัด (มหาชน) และบริษัทย่อย</v>
      </c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132"/>
    </row>
    <row r="145" spans="1:12" x14ac:dyDescent="0.4">
      <c r="A145" s="126" t="s">
        <v>112</v>
      </c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</row>
    <row r="146" spans="1:12" x14ac:dyDescent="0.4">
      <c r="A146" s="131" t="str">
        <f>+A99</f>
        <v>สำหรับงวดสามเดือนสิ้นสุดวันที่ 30 มิถุนายน 2560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</row>
    <row r="147" spans="1:12" x14ac:dyDescent="0.4">
      <c r="C147" s="22"/>
      <c r="D147" s="22"/>
      <c r="E147" s="22"/>
      <c r="F147" s="127" t="s">
        <v>19</v>
      </c>
      <c r="G147" s="127"/>
      <c r="H147" s="127"/>
      <c r="I147" s="127"/>
      <c r="J147" s="127"/>
      <c r="K147" s="127"/>
      <c r="L147" s="127"/>
    </row>
    <row r="148" spans="1:12" x14ac:dyDescent="0.4">
      <c r="C148" s="6" t="s">
        <v>1</v>
      </c>
      <c r="F148" s="128" t="s">
        <v>40</v>
      </c>
      <c r="G148" s="128"/>
      <c r="H148" s="128"/>
      <c r="J148" s="129" t="s">
        <v>157</v>
      </c>
      <c r="K148" s="129"/>
      <c r="L148" s="129"/>
    </row>
    <row r="149" spans="1:12" x14ac:dyDescent="0.4">
      <c r="F149" s="128" t="s">
        <v>192</v>
      </c>
      <c r="G149" s="128"/>
      <c r="H149" s="128"/>
      <c r="J149" s="128" t="s">
        <v>192</v>
      </c>
      <c r="K149" s="128"/>
      <c r="L149" s="128"/>
    </row>
    <row r="150" spans="1:12" x14ac:dyDescent="0.4">
      <c r="D150" s="41" t="s">
        <v>45</v>
      </c>
      <c r="E150" s="23"/>
      <c r="F150" s="60" t="str">
        <f>+F103</f>
        <v>2560</v>
      </c>
      <c r="G150" s="61"/>
      <c r="H150" s="60" t="str">
        <f>+H103</f>
        <v>2559</v>
      </c>
      <c r="I150" s="45"/>
      <c r="J150" s="60" t="str">
        <f>+J103</f>
        <v>2560</v>
      </c>
      <c r="K150" s="61"/>
      <c r="L150" s="60" t="str">
        <f>+L103</f>
        <v>2559</v>
      </c>
    </row>
    <row r="151" spans="1:12" x14ac:dyDescent="0.4">
      <c r="F151" s="8"/>
      <c r="G151" s="8"/>
      <c r="H151" s="8"/>
    </row>
    <row r="152" spans="1:12" x14ac:dyDescent="0.4">
      <c r="A152" s="6" t="s">
        <v>154</v>
      </c>
      <c r="F152" s="85">
        <f>+F124</f>
        <v>11788111.140000004</v>
      </c>
      <c r="G152" s="76"/>
      <c r="H152" s="85">
        <f>+H124</f>
        <v>87088107.629999965</v>
      </c>
      <c r="I152" s="54"/>
      <c r="J152" s="85">
        <f>+J124</f>
        <v>1139655.919999999</v>
      </c>
      <c r="K152" s="54"/>
      <c r="L152" s="85">
        <f>+L124</f>
        <v>91801489.150000006</v>
      </c>
    </row>
    <row r="153" spans="1:12" x14ac:dyDescent="0.4">
      <c r="F153" s="75"/>
      <c r="G153" s="76"/>
      <c r="H153" s="75"/>
      <c r="I153" s="54"/>
      <c r="J153" s="75"/>
      <c r="K153" s="54"/>
      <c r="L153" s="75"/>
    </row>
    <row r="154" spans="1:12" x14ac:dyDescent="0.4">
      <c r="A154" s="6" t="s">
        <v>161</v>
      </c>
      <c r="F154" s="75"/>
      <c r="G154" s="76"/>
      <c r="H154" s="75"/>
      <c r="I154" s="54"/>
      <c r="J154" s="80"/>
      <c r="K154" s="54"/>
      <c r="L154" s="80"/>
    </row>
    <row r="155" spans="1:12" x14ac:dyDescent="0.4">
      <c r="A155" s="6" t="s">
        <v>177</v>
      </c>
      <c r="B155" s="108"/>
      <c r="C155" s="108"/>
      <c r="D155" s="109"/>
      <c r="E155" s="109"/>
      <c r="F155" s="110"/>
      <c r="G155" s="111"/>
      <c r="H155" s="110"/>
      <c r="I155" s="112"/>
      <c r="J155" s="113"/>
      <c r="K155" s="112"/>
      <c r="L155" s="113"/>
    </row>
    <row r="156" spans="1:12" x14ac:dyDescent="0.4">
      <c r="B156" s="6" t="s">
        <v>119</v>
      </c>
      <c r="F156" s="81">
        <v>-12677291.609999999</v>
      </c>
      <c r="G156" s="83"/>
      <c r="H156" s="81">
        <v>-1331281.56</v>
      </c>
      <c r="I156" s="71"/>
      <c r="J156" s="80">
        <v>0</v>
      </c>
      <c r="K156" s="71"/>
      <c r="L156" s="80">
        <v>0</v>
      </c>
    </row>
    <row r="157" spans="1:12" ht="6" customHeight="1" x14ac:dyDescent="0.4">
      <c r="F157" s="82"/>
      <c r="G157" s="76"/>
      <c r="H157" s="82"/>
      <c r="I157" s="54"/>
      <c r="J157" s="82"/>
      <c r="K157" s="54"/>
      <c r="L157" s="82"/>
    </row>
    <row r="158" spans="1:12" x14ac:dyDescent="0.4">
      <c r="A158" s="6" t="s">
        <v>171</v>
      </c>
      <c r="F158" s="89">
        <f>SUM(F156:F157)</f>
        <v>-12677291.609999999</v>
      </c>
      <c r="G158" s="76"/>
      <c r="H158" s="89">
        <f>SUM(H156:H157)</f>
        <v>-1331281.56</v>
      </c>
      <c r="I158" s="54"/>
      <c r="J158" s="89">
        <f>SUM(J156:J157)</f>
        <v>0</v>
      </c>
      <c r="K158" s="54"/>
      <c r="L158" s="89">
        <f>SUM(L156:L157)</f>
        <v>0</v>
      </c>
    </row>
    <row r="159" spans="1:12" x14ac:dyDescent="0.4">
      <c r="F159" s="75"/>
      <c r="G159" s="76"/>
      <c r="H159" s="75"/>
      <c r="I159" s="54"/>
      <c r="J159" s="66"/>
      <c r="K159" s="54"/>
      <c r="L159" s="66"/>
    </row>
    <row r="160" spans="1:12" ht="18.75" thickBot="1" x14ac:dyDescent="0.45">
      <c r="A160" s="6" t="s">
        <v>172</v>
      </c>
      <c r="F160" s="88">
        <f>+F152+F158</f>
        <v>-889180.46999999508</v>
      </c>
      <c r="G160" s="76"/>
      <c r="H160" s="88">
        <f>+H152+H158</f>
        <v>85756826.069999963</v>
      </c>
      <c r="I160" s="54"/>
      <c r="J160" s="88">
        <f>+J152+J158</f>
        <v>1139655.919999999</v>
      </c>
      <c r="K160" s="54"/>
      <c r="L160" s="88">
        <f>+L152+L158</f>
        <v>91801489.150000006</v>
      </c>
    </row>
    <row r="161" spans="1:12" ht="18.75" thickTop="1" x14ac:dyDescent="0.4">
      <c r="F161" s="79"/>
      <c r="G161" s="79"/>
      <c r="H161" s="79"/>
      <c r="I161" s="54"/>
      <c r="J161" s="66"/>
      <c r="K161" s="54"/>
      <c r="L161" s="66"/>
    </row>
    <row r="162" spans="1:12" x14ac:dyDescent="0.4">
      <c r="A162" s="16" t="s">
        <v>173</v>
      </c>
      <c r="B162" s="16"/>
      <c r="C162" s="16"/>
      <c r="D162" s="99"/>
      <c r="E162" s="100"/>
      <c r="F162" s="92"/>
      <c r="G162" s="101"/>
      <c r="H162" s="92"/>
      <c r="I162" s="102"/>
      <c r="J162" s="92"/>
      <c r="K162" s="101"/>
      <c r="L162" s="101"/>
    </row>
    <row r="163" spans="1:12" x14ac:dyDescent="0.4">
      <c r="A163" s="16"/>
      <c r="B163" s="16" t="s">
        <v>129</v>
      </c>
      <c r="C163" s="16"/>
      <c r="D163" s="99"/>
      <c r="E163" s="103">
        <v>852812933</v>
      </c>
      <c r="F163" s="81">
        <f>+F160-F164</f>
        <v>-5172877.8799999952</v>
      </c>
      <c r="G163" s="83"/>
      <c r="H163" s="81">
        <f>+H160-H164</f>
        <v>116676926.06999996</v>
      </c>
      <c r="I163" s="83"/>
      <c r="J163" s="81">
        <f>+J160-J164</f>
        <v>1139655.919999999</v>
      </c>
      <c r="K163" s="83"/>
      <c r="L163" s="81">
        <f>+L160-L164</f>
        <v>91801489.150000006</v>
      </c>
    </row>
    <row r="164" spans="1:12" x14ac:dyDescent="0.4">
      <c r="A164" s="16"/>
      <c r="B164" s="6" t="s">
        <v>130</v>
      </c>
      <c r="D164" s="99"/>
      <c r="E164" s="103">
        <v>-1541152</v>
      </c>
      <c r="F164" s="81">
        <f>+F127</f>
        <v>4283697.41</v>
      </c>
      <c r="G164" s="80"/>
      <c r="H164" s="81">
        <f>+H127</f>
        <v>-30920100</v>
      </c>
      <c r="I164" s="102"/>
      <c r="J164" s="81">
        <f>+J127</f>
        <v>0</v>
      </c>
      <c r="K164" s="102"/>
      <c r="L164" s="81">
        <f>+L127</f>
        <v>0</v>
      </c>
    </row>
    <row r="165" spans="1:12" ht="18.75" thickBot="1" x14ac:dyDescent="0.45">
      <c r="A165" s="104"/>
      <c r="B165" s="104"/>
      <c r="C165" s="104"/>
      <c r="D165" s="99"/>
      <c r="E165" s="103"/>
      <c r="F165" s="86">
        <f>SUM(F163:F164)</f>
        <v>-889180.46999999508</v>
      </c>
      <c r="G165" s="101"/>
      <c r="H165" s="87">
        <f>SUM(H163:H164)</f>
        <v>85756826.069999963</v>
      </c>
      <c r="I165" s="101"/>
      <c r="J165" s="86">
        <f>SUM(J163:J164)</f>
        <v>1139655.919999999</v>
      </c>
      <c r="K165" s="101"/>
      <c r="L165" s="87">
        <f>SUM(L163:L164)</f>
        <v>91801489.150000006</v>
      </c>
    </row>
    <row r="166" spans="1:12" ht="18.75" thickTop="1" x14ac:dyDescent="0.4">
      <c r="A166" s="15"/>
      <c r="B166" s="15"/>
      <c r="C166" s="15"/>
      <c r="D166" s="23"/>
      <c r="E166" s="23"/>
      <c r="F166" s="83"/>
      <c r="G166" s="83"/>
      <c r="H166" s="83"/>
      <c r="I166" s="71"/>
      <c r="J166" s="80"/>
      <c r="K166" s="71"/>
      <c r="L166" s="80"/>
    </row>
    <row r="167" spans="1:12" x14ac:dyDescent="0.4">
      <c r="A167" s="6" t="s">
        <v>106</v>
      </c>
      <c r="B167" s="15"/>
      <c r="C167" s="15"/>
      <c r="D167" s="23"/>
      <c r="E167" s="23"/>
      <c r="F167" s="83"/>
      <c r="G167" s="83"/>
      <c r="H167" s="83"/>
      <c r="I167" s="71"/>
      <c r="J167" s="80"/>
      <c r="K167" s="71"/>
      <c r="L167" s="80"/>
    </row>
    <row r="168" spans="1:12" x14ac:dyDescent="0.4">
      <c r="A168" s="15"/>
      <c r="B168" s="15"/>
      <c r="C168" s="15"/>
      <c r="D168" s="23"/>
      <c r="E168" s="23"/>
      <c r="F168" s="13"/>
      <c r="G168" s="13"/>
      <c r="H168" s="13"/>
      <c r="I168" s="15"/>
      <c r="J168" s="14"/>
      <c r="K168" s="37"/>
      <c r="L168" s="14"/>
    </row>
    <row r="169" spans="1:12" x14ac:dyDescent="0.4">
      <c r="A169" s="15"/>
      <c r="B169" s="15"/>
      <c r="C169" s="15"/>
      <c r="D169" s="23"/>
      <c r="E169" s="23"/>
      <c r="F169" s="13"/>
      <c r="G169" s="13"/>
      <c r="H169" s="13"/>
      <c r="I169" s="15"/>
      <c r="J169" s="14"/>
      <c r="K169" s="37"/>
      <c r="L169" s="14"/>
    </row>
    <row r="170" spans="1:12" x14ac:dyDescent="0.4">
      <c r="A170" s="15"/>
      <c r="B170" s="15"/>
      <c r="C170" s="15"/>
      <c r="D170" s="23"/>
      <c r="E170" s="23"/>
      <c r="F170" s="13"/>
      <c r="G170" s="13"/>
      <c r="H170" s="13"/>
      <c r="I170" s="15"/>
      <c r="J170" s="14"/>
      <c r="K170" s="37"/>
      <c r="L170" s="14"/>
    </row>
    <row r="171" spans="1:12" x14ac:dyDescent="0.4">
      <c r="A171" s="15"/>
      <c r="B171" s="15"/>
      <c r="C171" s="15"/>
      <c r="D171" s="23"/>
      <c r="E171" s="23"/>
      <c r="F171" s="13"/>
      <c r="G171" s="13"/>
      <c r="H171" s="13"/>
      <c r="I171" s="15"/>
      <c r="J171" s="14"/>
      <c r="K171" s="37"/>
      <c r="L171" s="14"/>
    </row>
    <row r="172" spans="1:12" x14ac:dyDescent="0.4">
      <c r="A172" s="15"/>
      <c r="B172" s="15"/>
      <c r="C172" s="15"/>
      <c r="D172" s="23"/>
      <c r="E172" s="23"/>
      <c r="F172" s="13"/>
      <c r="G172" s="13"/>
      <c r="H172" s="13"/>
      <c r="I172" s="15"/>
      <c r="J172" s="14"/>
      <c r="K172" s="37"/>
      <c r="L172" s="14"/>
    </row>
    <row r="173" spans="1:12" x14ac:dyDescent="0.4">
      <c r="A173" s="15"/>
      <c r="B173" s="15"/>
      <c r="C173" s="15"/>
      <c r="D173" s="23"/>
      <c r="E173" s="23"/>
      <c r="F173" s="13"/>
      <c r="G173" s="13"/>
      <c r="H173" s="13"/>
      <c r="I173" s="15"/>
      <c r="J173" s="14"/>
      <c r="K173" s="37"/>
      <c r="L173" s="14"/>
    </row>
    <row r="174" spans="1:12" x14ac:dyDescent="0.4">
      <c r="A174" s="15"/>
      <c r="B174" s="15"/>
      <c r="C174" s="15"/>
      <c r="D174" s="23"/>
      <c r="E174" s="23"/>
      <c r="F174" s="13"/>
      <c r="G174" s="13"/>
      <c r="H174" s="13"/>
      <c r="I174" s="15"/>
      <c r="J174" s="14"/>
      <c r="K174" s="37"/>
      <c r="L174" s="14"/>
    </row>
    <row r="175" spans="1:12" x14ac:dyDescent="0.4">
      <c r="A175" s="15"/>
      <c r="B175" s="15"/>
      <c r="C175" s="15"/>
      <c r="D175" s="23"/>
      <c r="E175" s="23"/>
      <c r="F175" s="13"/>
      <c r="G175" s="13"/>
      <c r="H175" s="13"/>
      <c r="I175" s="15"/>
      <c r="J175" s="14"/>
      <c r="K175" s="37"/>
      <c r="L175" s="14"/>
    </row>
    <row r="176" spans="1:12" x14ac:dyDescent="0.4">
      <c r="A176" s="15"/>
      <c r="B176" s="15"/>
      <c r="C176" s="15"/>
      <c r="D176" s="23"/>
      <c r="E176" s="23"/>
      <c r="F176" s="13"/>
      <c r="G176" s="13"/>
      <c r="H176" s="13"/>
      <c r="I176" s="15"/>
      <c r="J176" s="14"/>
      <c r="K176" s="37"/>
      <c r="L176" s="14"/>
    </row>
    <row r="177" spans="1:12" x14ac:dyDescent="0.4">
      <c r="A177" s="15"/>
      <c r="B177" s="15"/>
      <c r="C177" s="15"/>
      <c r="D177" s="23"/>
      <c r="E177" s="23"/>
      <c r="F177" s="13"/>
      <c r="G177" s="13"/>
      <c r="H177" s="13"/>
      <c r="I177" s="15"/>
      <c r="J177" s="14"/>
      <c r="K177" s="37"/>
      <c r="L177" s="14"/>
    </row>
    <row r="178" spans="1:12" x14ac:dyDescent="0.4">
      <c r="A178" s="15"/>
      <c r="B178" s="15"/>
      <c r="C178" s="15"/>
      <c r="D178" s="23"/>
      <c r="E178" s="23"/>
      <c r="F178" s="13"/>
      <c r="G178" s="13"/>
      <c r="H178" s="13"/>
      <c r="I178" s="15"/>
      <c r="J178" s="14"/>
      <c r="K178" s="37"/>
      <c r="L178" s="14"/>
    </row>
    <row r="179" spans="1:12" x14ac:dyDescent="0.4">
      <c r="A179" s="15"/>
      <c r="B179" s="15"/>
      <c r="C179" s="15"/>
      <c r="D179" s="23"/>
      <c r="E179" s="23"/>
      <c r="F179" s="13"/>
      <c r="G179" s="13"/>
      <c r="H179" s="13"/>
      <c r="I179" s="15"/>
      <c r="J179" s="14"/>
      <c r="K179" s="37"/>
      <c r="L179" s="14"/>
    </row>
    <row r="180" spans="1:12" x14ac:dyDescent="0.4">
      <c r="A180" s="15"/>
      <c r="B180" s="15"/>
      <c r="C180" s="15"/>
      <c r="D180" s="23"/>
      <c r="E180" s="23"/>
      <c r="F180" s="13"/>
      <c r="G180" s="13"/>
      <c r="H180" s="13"/>
      <c r="I180" s="15"/>
      <c r="J180" s="14"/>
      <c r="K180" s="37"/>
      <c r="L180" s="14"/>
    </row>
    <row r="185" spans="1:12" x14ac:dyDescent="0.4">
      <c r="A185" s="7"/>
      <c r="B185" s="20" t="s">
        <v>27</v>
      </c>
      <c r="C185" s="7"/>
      <c r="D185" s="20"/>
      <c r="F185" s="20" t="s">
        <v>27</v>
      </c>
      <c r="I185" s="7"/>
      <c r="J185" s="7"/>
      <c r="K185" s="7"/>
      <c r="L185" s="7"/>
    </row>
    <row r="186" spans="1:12" x14ac:dyDescent="0.4">
      <c r="A186" s="7"/>
      <c r="B186" s="20"/>
      <c r="C186" s="7"/>
      <c r="D186" s="20"/>
      <c r="F186" s="20"/>
      <c r="I186" s="7"/>
      <c r="J186" s="7"/>
      <c r="K186" s="7"/>
      <c r="L186" s="7"/>
    </row>
    <row r="187" spans="1:12" x14ac:dyDescent="0.4">
      <c r="A187" s="7"/>
      <c r="B187" s="20"/>
      <c r="C187" s="7"/>
      <c r="D187" s="20"/>
      <c r="F187" s="20"/>
      <c r="I187" s="7"/>
      <c r="J187" s="7"/>
      <c r="K187" s="7"/>
      <c r="L187" s="7"/>
    </row>
    <row r="188" spans="1:12" x14ac:dyDescent="0.4">
      <c r="A188" s="7"/>
      <c r="B188" s="20"/>
      <c r="C188" s="7"/>
      <c r="D188" s="20"/>
      <c r="F188" s="20"/>
      <c r="I188" s="7"/>
      <c r="J188" s="7"/>
      <c r="K188" s="7"/>
      <c r="L188" s="7"/>
    </row>
    <row r="189" spans="1:12" x14ac:dyDescent="0.4">
      <c r="A189" s="7"/>
      <c r="B189" s="20"/>
      <c r="C189" s="7"/>
      <c r="D189" s="20"/>
      <c r="F189" s="20"/>
      <c r="I189" s="7"/>
      <c r="J189" s="7"/>
      <c r="K189" s="7"/>
      <c r="L189" s="7"/>
    </row>
  </sheetData>
  <mergeCells count="38">
    <mergeCell ref="J1:L1"/>
    <mergeCell ref="A2:L2"/>
    <mergeCell ref="F7:H7"/>
    <mergeCell ref="A3:L3"/>
    <mergeCell ref="F6:H6"/>
    <mergeCell ref="F5:L5"/>
    <mergeCell ref="J6:L6"/>
    <mergeCell ref="J7:L7"/>
    <mergeCell ref="J95:L95"/>
    <mergeCell ref="A97:L97"/>
    <mergeCell ref="A99:L99"/>
    <mergeCell ref="F100:L100"/>
    <mergeCell ref="A4:L4"/>
    <mergeCell ref="A52:L52"/>
    <mergeCell ref="A50:L50"/>
    <mergeCell ref="A47:L47"/>
    <mergeCell ref="A51:L51"/>
    <mergeCell ref="A98:L98"/>
    <mergeCell ref="F53:L53"/>
    <mergeCell ref="F54:H54"/>
    <mergeCell ref="J54:L54"/>
    <mergeCell ref="F55:H55"/>
    <mergeCell ref="J48:L48"/>
    <mergeCell ref="J55:L55"/>
    <mergeCell ref="F149:H149"/>
    <mergeCell ref="J149:L149"/>
    <mergeCell ref="F101:H101"/>
    <mergeCell ref="A145:L145"/>
    <mergeCell ref="A146:L146"/>
    <mergeCell ref="F147:L147"/>
    <mergeCell ref="F148:H148"/>
    <mergeCell ref="J148:L148"/>
    <mergeCell ref="J101:L101"/>
    <mergeCell ref="F102:H102"/>
    <mergeCell ref="J102:L102"/>
    <mergeCell ref="A140:L140"/>
    <mergeCell ref="A142:L142"/>
    <mergeCell ref="A144:L144"/>
  </mergeCells>
  <phoneticPr fontId="0" type="noConversion"/>
  <conditionalFormatting sqref="K74:K75 I74:I75 G74:G75 E72:E75 F72:L72 L34 K34:K35 I35 G34:G35 I34:J34 E32:E35 F32:L32">
    <cfRule type="expression" priority="3" stopIfTrue="1">
      <formula>"if(E11&gt;0,#,##0;(#,##0),"-")"</formula>
    </cfRule>
  </conditionalFormatting>
  <conditionalFormatting sqref="K164:K165 I164:I165 G164:G165 E162:E165 F162:L162 L127 K127:K128 I128 G127:G128 I127:J127 E125:E128 F125:L125">
    <cfRule type="expression" priority="1" stopIfTrue="1">
      <formula>"if(E11&gt;0,#,##0;(#,##0),"-")"</formula>
    </cfRule>
  </conditionalFormatting>
  <pageMargins left="0.59055118110236204" right="0" top="0.59055118110236204" bottom="0" header="0.43307086614173201" footer="0"/>
  <pageSetup paperSize="9" scale="97" firstPageNumber="6" fitToHeight="4" orientation="portrait" useFirstPageNumber="1" r:id="rId1"/>
  <headerFooter alignWithMargins="0">
    <oddHeader>&amp;L&amp;"Angsana New,Regular"สำนักงาน เอ. เอ็ม. ที. แอสโซซิเอท&amp;R&amp;"Angsana New,Regular"(ยังไม่ได้ตรวจสอบ/สอบทานแล้ว)</oddHeader>
    <oddFooter>&amp;C&amp;P</oddFooter>
  </headerFooter>
  <rowBreaks count="3" manualBreakCount="3">
    <brk id="47" max="11" man="1"/>
    <brk id="94" max="11" man="1"/>
    <brk id="141" max="11" man="1"/>
  </rowBreaks>
  <ignoredErrors>
    <ignoredError sqref="K56 G56 I56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2"/>
  <sheetViews>
    <sheetView view="pageBreakPreview" zoomScaleNormal="86" zoomScaleSheetLayoutView="100" workbookViewId="0">
      <selection activeCell="D33" sqref="D33"/>
    </sheetView>
  </sheetViews>
  <sheetFormatPr defaultRowHeight="18" x14ac:dyDescent="0.4"/>
  <cols>
    <col min="1" max="1" width="35.42578125" style="6" customWidth="1"/>
    <col min="2" max="2" width="6.85546875" style="6" customWidth="1"/>
    <col min="3" max="3" width="1.140625" style="6" customWidth="1"/>
    <col min="4" max="4" width="12.28515625" style="6" bestFit="1" customWidth="1"/>
    <col min="5" max="5" width="1.140625" style="6" customWidth="1"/>
    <col min="6" max="6" width="13.28515625" style="6" bestFit="1" customWidth="1"/>
    <col min="7" max="7" width="1.140625" style="6" customWidth="1"/>
    <col min="8" max="8" width="13" style="6" customWidth="1"/>
    <col min="9" max="9" width="1.140625" style="6" customWidth="1"/>
    <col min="10" max="10" width="11.85546875" style="6" hidden="1" customWidth="1"/>
    <col min="11" max="11" width="1.28515625" style="6" hidden="1" customWidth="1"/>
    <col min="12" max="12" width="12.7109375" style="6" customWidth="1"/>
    <col min="13" max="13" width="1" style="6" customWidth="1"/>
    <col min="14" max="14" width="11.85546875" style="6" customWidth="1"/>
    <col min="15" max="15" width="1.140625" style="6" customWidth="1"/>
    <col min="16" max="16" width="14.42578125" style="6" customWidth="1"/>
    <col min="17" max="17" width="1" style="6" customWidth="1"/>
    <col min="18" max="18" width="16.28515625" style="6" customWidth="1"/>
    <col min="19" max="19" width="1.140625" style="6" customWidth="1"/>
    <col min="20" max="20" width="16.28515625" style="6" customWidth="1"/>
    <col min="21" max="21" width="1.140625" style="6" customWidth="1"/>
    <col min="22" max="22" width="14.85546875" style="6" customWidth="1"/>
    <col min="23" max="23" width="1.140625" style="6" customWidth="1"/>
    <col min="24" max="24" width="13.28515625" style="6" customWidth="1"/>
    <col min="25" max="25" width="1.140625" style="6" customWidth="1"/>
    <col min="26" max="26" width="13.7109375" style="6" customWidth="1"/>
    <col min="27" max="27" width="1.140625" style="6" customWidth="1"/>
    <col min="28" max="28" width="13.140625" style="6" customWidth="1"/>
    <col min="29" max="29" width="1.140625" style="6" customWidth="1"/>
    <col min="30" max="30" width="14" style="6" customWidth="1"/>
    <col min="31" max="31" width="12.7109375" style="6" customWidth="1"/>
    <col min="32" max="32" width="16.85546875" style="6" customWidth="1"/>
    <col min="33" max="16384" width="9.140625" style="6"/>
  </cols>
  <sheetData>
    <row r="1" spans="1:32" x14ac:dyDescent="0.4">
      <c r="AB1" s="134" t="s">
        <v>105</v>
      </c>
      <c r="AC1" s="134"/>
      <c r="AD1" s="134"/>
    </row>
    <row r="2" spans="1:32" x14ac:dyDescent="0.4">
      <c r="A2" s="131" t="s">
        <v>57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</row>
    <row r="3" spans="1:32" x14ac:dyDescent="0.4">
      <c r="A3" s="131" t="s">
        <v>138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</row>
    <row r="4" spans="1:32" x14ac:dyDescent="0.4">
      <c r="A4" s="131" t="s">
        <v>40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</row>
    <row r="5" spans="1:32" x14ac:dyDescent="0.4">
      <c r="A5" s="131" t="s">
        <v>209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</row>
    <row r="6" spans="1:32" x14ac:dyDescent="0.4">
      <c r="A6" s="2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2" ht="17.25" customHeight="1" x14ac:dyDescent="0.4">
      <c r="A7" s="25"/>
      <c r="B7" s="5"/>
      <c r="C7" s="5"/>
      <c r="D7" s="135" t="s">
        <v>19</v>
      </c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</row>
    <row r="8" spans="1:32" x14ac:dyDescent="0.4">
      <c r="D8" s="11"/>
      <c r="E8" s="11"/>
      <c r="F8" s="11"/>
      <c r="G8" s="11"/>
      <c r="H8" s="11"/>
      <c r="I8" s="11"/>
      <c r="J8" s="62" t="s">
        <v>76</v>
      </c>
      <c r="K8" s="29"/>
      <c r="L8" s="29"/>
      <c r="M8" s="29"/>
      <c r="N8" s="129" t="s">
        <v>25</v>
      </c>
      <c r="O8" s="129"/>
      <c r="P8" s="129"/>
      <c r="Q8" s="30"/>
      <c r="R8" s="136" t="s">
        <v>132</v>
      </c>
      <c r="S8" s="136"/>
      <c r="T8" s="136"/>
      <c r="U8" s="136"/>
      <c r="V8" s="136"/>
      <c r="W8" s="136"/>
      <c r="X8" s="136"/>
      <c r="Y8" s="30"/>
      <c r="Z8" s="69"/>
      <c r="AA8" s="69"/>
      <c r="AB8" s="69" t="s">
        <v>115</v>
      </c>
    </row>
    <row r="9" spans="1:32" x14ac:dyDescent="0.4">
      <c r="D9" s="11"/>
      <c r="E9" s="11"/>
      <c r="F9" s="11"/>
      <c r="G9" s="11"/>
      <c r="H9" s="11"/>
      <c r="I9" s="11"/>
      <c r="J9" s="62"/>
      <c r="K9" s="29"/>
      <c r="L9" s="29"/>
      <c r="M9" s="29"/>
      <c r="N9" s="30"/>
      <c r="O9" s="30"/>
      <c r="P9" s="30"/>
      <c r="Q9" s="30"/>
      <c r="R9" s="29" t="s">
        <v>162</v>
      </c>
      <c r="S9" s="29"/>
      <c r="T9" s="29" t="s">
        <v>199</v>
      </c>
      <c r="U9" s="30"/>
      <c r="V9" s="30" t="s">
        <v>121</v>
      </c>
      <c r="W9" s="30"/>
      <c r="X9" s="70" t="s">
        <v>124</v>
      </c>
      <c r="Y9" s="30"/>
      <c r="AA9" s="30"/>
      <c r="AB9" s="30" t="s">
        <v>116</v>
      </c>
    </row>
    <row r="10" spans="1:32" x14ac:dyDescent="0.4">
      <c r="D10" s="31" t="s">
        <v>28</v>
      </c>
      <c r="E10" s="31"/>
      <c r="F10" s="31"/>
      <c r="G10" s="31"/>
      <c r="H10" s="29" t="s">
        <v>219</v>
      </c>
      <c r="I10" s="29"/>
      <c r="J10" s="63" t="s">
        <v>77</v>
      </c>
      <c r="K10" s="29"/>
      <c r="L10" s="29" t="s">
        <v>71</v>
      </c>
      <c r="M10" s="29"/>
      <c r="N10" s="49" t="s">
        <v>29</v>
      </c>
      <c r="O10" s="40"/>
      <c r="P10" s="22"/>
      <c r="Q10" s="22"/>
      <c r="R10" s="7" t="s">
        <v>174</v>
      </c>
      <c r="S10" s="7"/>
      <c r="T10" s="7" t="s">
        <v>168</v>
      </c>
      <c r="U10" s="29"/>
      <c r="V10" s="29" t="s">
        <v>122</v>
      </c>
      <c r="W10" s="29"/>
      <c r="X10" s="29" t="s">
        <v>125</v>
      </c>
      <c r="Y10" s="22"/>
      <c r="Z10" s="30" t="s">
        <v>103</v>
      </c>
      <c r="AA10" s="30"/>
      <c r="AB10" s="30" t="s">
        <v>117</v>
      </c>
    </row>
    <row r="11" spans="1:32" x14ac:dyDescent="0.4">
      <c r="B11" s="41" t="s">
        <v>45</v>
      </c>
      <c r="D11" s="42" t="s">
        <v>30</v>
      </c>
      <c r="E11" s="33"/>
      <c r="F11" s="42" t="s">
        <v>142</v>
      </c>
      <c r="G11" s="33"/>
      <c r="H11" s="39" t="s">
        <v>31</v>
      </c>
      <c r="I11" s="32"/>
      <c r="J11" s="64" t="s">
        <v>78</v>
      </c>
      <c r="K11" s="32"/>
      <c r="L11" s="39" t="s">
        <v>72</v>
      </c>
      <c r="M11" s="32"/>
      <c r="N11" s="50" t="s">
        <v>26</v>
      </c>
      <c r="O11" s="40"/>
      <c r="P11" s="43" t="s">
        <v>3</v>
      </c>
      <c r="Q11" s="30"/>
      <c r="R11" s="39" t="s">
        <v>175</v>
      </c>
      <c r="S11" s="32"/>
      <c r="T11" s="39" t="s">
        <v>166</v>
      </c>
      <c r="U11" s="32"/>
      <c r="V11" s="39" t="s">
        <v>123</v>
      </c>
      <c r="W11" s="32"/>
      <c r="X11" s="39" t="s">
        <v>131</v>
      </c>
      <c r="Y11" s="30"/>
      <c r="Z11" s="43" t="s">
        <v>104</v>
      </c>
      <c r="AA11" s="30"/>
      <c r="AB11" s="43" t="s">
        <v>118</v>
      </c>
      <c r="AD11" s="41" t="s">
        <v>34</v>
      </c>
      <c r="AF11" s="32"/>
    </row>
    <row r="12" spans="1:32" x14ac:dyDescent="0.4">
      <c r="C12" s="32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30"/>
      <c r="O12" s="32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33"/>
      <c r="AB12" s="33"/>
      <c r="AD12" s="47"/>
    </row>
    <row r="13" spans="1:32" x14ac:dyDescent="0.4">
      <c r="A13" s="15" t="s">
        <v>179</v>
      </c>
      <c r="B13" s="34"/>
      <c r="C13" s="34"/>
      <c r="D13" s="80">
        <v>594358093.13</v>
      </c>
      <c r="E13" s="80"/>
      <c r="F13" s="80">
        <v>8720308.75</v>
      </c>
      <c r="G13" s="80"/>
      <c r="H13" s="80">
        <v>62902418.289999999</v>
      </c>
      <c r="I13" s="80"/>
      <c r="J13" s="80">
        <v>0</v>
      </c>
      <c r="K13" s="80"/>
      <c r="L13" s="80">
        <v>73790.080000000002</v>
      </c>
      <c r="M13" s="80"/>
      <c r="N13" s="80">
        <v>53308170.049999997</v>
      </c>
      <c r="O13" s="80"/>
      <c r="P13" s="80">
        <v>1105728242.73</v>
      </c>
      <c r="Q13" s="80"/>
      <c r="R13" s="80">
        <v>94920870.530000001</v>
      </c>
      <c r="S13" s="80"/>
      <c r="T13" s="80">
        <v>0</v>
      </c>
      <c r="U13" s="80"/>
      <c r="V13" s="80">
        <v>0</v>
      </c>
      <c r="W13" s="80"/>
      <c r="X13" s="80">
        <f>+V13+R13+T13</f>
        <v>94920870.530000001</v>
      </c>
      <c r="Y13" s="80"/>
      <c r="Z13" s="80">
        <f>SUM(D13:P13)+X13</f>
        <v>1920011893.5599999</v>
      </c>
      <c r="AA13" s="80"/>
      <c r="AB13" s="80">
        <v>110916404.67</v>
      </c>
      <c r="AC13" s="71"/>
      <c r="AD13" s="80">
        <f>+Z13+AB13</f>
        <v>2030928298.23</v>
      </c>
    </row>
    <row r="14" spans="1:32" ht="8.25" customHeight="1" x14ac:dyDescent="0.4">
      <c r="A14" s="15"/>
      <c r="B14" s="34"/>
      <c r="C14" s="34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71"/>
      <c r="AD14" s="80"/>
    </row>
    <row r="15" spans="1:32" x14ac:dyDescent="0.4">
      <c r="A15" s="15" t="s">
        <v>139</v>
      </c>
      <c r="B15" s="34"/>
      <c r="C15" s="34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71"/>
      <c r="AD15" s="80"/>
    </row>
    <row r="16" spans="1:32" x14ac:dyDescent="0.4">
      <c r="A16" s="15" t="s">
        <v>114</v>
      </c>
      <c r="B16" s="23"/>
      <c r="C16" s="34"/>
      <c r="D16" s="80">
        <f>44345+91865485.5</f>
        <v>91909830.5</v>
      </c>
      <c r="E16" s="80"/>
      <c r="F16" s="80">
        <f>-3500-7250630.24</f>
        <v>-7254130.2400000002</v>
      </c>
      <c r="G16" s="80"/>
      <c r="H16" s="80">
        <f>32945.08+68249312.63</f>
        <v>68282257.709999993</v>
      </c>
      <c r="I16" s="80"/>
      <c r="J16" s="80"/>
      <c r="K16" s="80"/>
      <c r="L16" s="80">
        <f>-73790.08</f>
        <v>-73790.080000000002</v>
      </c>
      <c r="M16" s="80"/>
      <c r="N16" s="80">
        <v>0</v>
      </c>
      <c r="O16" s="66"/>
      <c r="P16" s="80">
        <v>0</v>
      </c>
      <c r="Q16" s="80"/>
      <c r="R16" s="80">
        <v>0</v>
      </c>
      <c r="S16" s="80"/>
      <c r="T16" s="80">
        <v>0</v>
      </c>
      <c r="U16" s="80"/>
      <c r="V16" s="80">
        <v>0</v>
      </c>
      <c r="W16" s="80"/>
      <c r="X16" s="80">
        <f>+V16+R16+T16</f>
        <v>0</v>
      </c>
      <c r="Y16" s="80"/>
      <c r="Z16" s="80">
        <f>SUM(D16:P16)+X16</f>
        <v>152864167.88999999</v>
      </c>
      <c r="AA16" s="80"/>
      <c r="AB16" s="80">
        <v>0</v>
      </c>
      <c r="AC16" s="66"/>
      <c r="AD16" s="80">
        <f>+Z16+AB16</f>
        <v>152864167.88999999</v>
      </c>
    </row>
    <row r="17" spans="1:32" s="117" customFormat="1" x14ac:dyDescent="0.4">
      <c r="A17" s="15" t="s">
        <v>188</v>
      </c>
      <c r="B17" s="23"/>
      <c r="C17" s="34"/>
      <c r="D17" s="80">
        <v>0</v>
      </c>
      <c r="E17" s="80"/>
      <c r="F17" s="80">
        <v>0</v>
      </c>
      <c r="G17" s="80"/>
      <c r="H17" s="80">
        <v>0</v>
      </c>
      <c r="I17" s="80"/>
      <c r="J17" s="80"/>
      <c r="K17" s="80"/>
      <c r="L17" s="80">
        <v>6227714.0599999996</v>
      </c>
      <c r="M17" s="80"/>
      <c r="N17" s="80">
        <v>0</v>
      </c>
      <c r="O17" s="66"/>
      <c r="P17" s="80">
        <v>0</v>
      </c>
      <c r="Q17" s="80"/>
      <c r="R17" s="80">
        <v>0</v>
      </c>
      <c r="S17" s="80"/>
      <c r="T17" s="80">
        <v>0</v>
      </c>
      <c r="U17" s="80"/>
      <c r="V17" s="80">
        <v>0</v>
      </c>
      <c r="W17" s="80"/>
      <c r="X17" s="80">
        <f>+V17+R17+T17</f>
        <v>0</v>
      </c>
      <c r="Y17" s="80"/>
      <c r="Z17" s="80">
        <f>SUM(D17:P17)+X17</f>
        <v>6227714.0599999996</v>
      </c>
      <c r="AA17" s="80"/>
      <c r="AB17" s="80">
        <v>0</v>
      </c>
      <c r="AC17" s="66"/>
      <c r="AD17" s="80">
        <f>+Z17+AB17</f>
        <v>6227714.0599999996</v>
      </c>
    </row>
    <row r="18" spans="1:32" x14ac:dyDescent="0.4">
      <c r="A18" s="6" t="s">
        <v>137</v>
      </c>
      <c r="B18" s="7"/>
      <c r="D18" s="80">
        <v>0</v>
      </c>
      <c r="E18" s="80"/>
      <c r="F18" s="80">
        <v>0</v>
      </c>
      <c r="G18" s="80"/>
      <c r="H18" s="80">
        <v>0</v>
      </c>
      <c r="I18" s="80"/>
      <c r="J18" s="80"/>
      <c r="K18" s="80"/>
      <c r="L18" s="80">
        <v>0</v>
      </c>
      <c r="M18" s="80"/>
      <c r="N18" s="80">
        <v>0</v>
      </c>
      <c r="O18" s="66"/>
      <c r="P18" s="80">
        <v>-219604655.56</v>
      </c>
      <c r="Q18" s="80"/>
      <c r="R18" s="80">
        <v>0</v>
      </c>
      <c r="S18" s="80"/>
      <c r="T18" s="80">
        <v>0</v>
      </c>
      <c r="U18" s="80"/>
      <c r="V18" s="80">
        <v>0</v>
      </c>
      <c r="W18" s="80"/>
      <c r="X18" s="80">
        <f>+V18+R18+T18</f>
        <v>0</v>
      </c>
      <c r="Y18" s="80"/>
      <c r="Z18" s="80">
        <f>SUM(D18:P18)+X18</f>
        <v>-219604655.56</v>
      </c>
      <c r="AA18" s="80"/>
      <c r="AB18" s="80">
        <v>0</v>
      </c>
      <c r="AC18" s="66"/>
      <c r="AD18" s="80">
        <f>+Z18+AB18</f>
        <v>-219604655.56</v>
      </c>
    </row>
    <row r="19" spans="1:32" x14ac:dyDescent="0.4">
      <c r="A19" s="15" t="s">
        <v>160</v>
      </c>
      <c r="B19" s="35"/>
      <c r="C19" s="19"/>
      <c r="D19" s="80">
        <v>0</v>
      </c>
      <c r="E19" s="80"/>
      <c r="F19" s="80">
        <v>0</v>
      </c>
      <c r="G19" s="80"/>
      <c r="H19" s="80">
        <v>0</v>
      </c>
      <c r="I19" s="80"/>
      <c r="J19" s="80">
        <v>0</v>
      </c>
      <c r="K19" s="80"/>
      <c r="L19" s="80">
        <v>0</v>
      </c>
      <c r="M19" s="80"/>
      <c r="N19" s="80">
        <v>0</v>
      </c>
      <c r="O19" s="80"/>
      <c r="P19" s="80">
        <f>'งบกำไรขาดทุน Q2_60'!H33</f>
        <v>127718160.30999994</v>
      </c>
      <c r="Q19" s="80"/>
      <c r="R19" s="80">
        <f>+'งบกำไรขาดทุน Q2_60'!H62</f>
        <v>-24316155.109999999</v>
      </c>
      <c r="S19" s="80"/>
      <c r="T19" s="80">
        <v>0</v>
      </c>
      <c r="U19" s="80"/>
      <c r="V19" s="80">
        <v>0</v>
      </c>
      <c r="W19" s="80"/>
      <c r="X19" s="80">
        <f>+V19+R19+T19</f>
        <v>-24316155.109999999</v>
      </c>
      <c r="Y19" s="80"/>
      <c r="Z19" s="80">
        <f>SUM(D19:P19)+X19</f>
        <v>103402005.19999994</v>
      </c>
      <c r="AA19" s="80"/>
      <c r="AB19" s="80">
        <f>+'งบกำไรขาดทุน Q2_60'!H34</f>
        <v>-42847067.119999997</v>
      </c>
      <c r="AC19" s="71"/>
      <c r="AD19" s="80">
        <f>+Z19+AB19</f>
        <v>60554938.079999946</v>
      </c>
      <c r="AE19" s="54">
        <f>P19-'งบกำไรขาดทุน Q2_60'!H33</f>
        <v>0</v>
      </c>
    </row>
    <row r="20" spans="1:32" hidden="1" x14ac:dyDescent="0.4">
      <c r="A20" s="15" t="s">
        <v>200</v>
      </c>
      <c r="B20" s="35"/>
      <c r="C20" s="19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71"/>
      <c r="AD20" s="80"/>
      <c r="AE20" s="54"/>
    </row>
    <row r="21" spans="1:32" hidden="1" x14ac:dyDescent="0.4">
      <c r="A21" s="15" t="s">
        <v>201</v>
      </c>
      <c r="B21" s="35"/>
      <c r="C21" s="19"/>
      <c r="D21" s="80">
        <v>0</v>
      </c>
      <c r="E21" s="80"/>
      <c r="F21" s="80">
        <v>0</v>
      </c>
      <c r="G21" s="80"/>
      <c r="H21" s="80">
        <v>0</v>
      </c>
      <c r="I21" s="80"/>
      <c r="J21" s="80"/>
      <c r="K21" s="80"/>
      <c r="L21" s="80">
        <v>0</v>
      </c>
      <c r="M21" s="80"/>
      <c r="N21" s="80">
        <v>0</v>
      </c>
      <c r="O21" s="80"/>
      <c r="P21" s="80">
        <v>0</v>
      </c>
      <c r="Q21" s="80"/>
      <c r="R21" s="80">
        <v>0</v>
      </c>
      <c r="S21" s="80"/>
      <c r="T21" s="80">
        <v>0</v>
      </c>
      <c r="U21" s="80"/>
      <c r="V21" s="80">
        <v>0</v>
      </c>
      <c r="W21" s="80"/>
      <c r="X21" s="80">
        <f>+V21+R21+T21</f>
        <v>0</v>
      </c>
      <c r="Y21" s="80"/>
      <c r="Z21" s="80">
        <f>SUM(D21:P21)+X21</f>
        <v>0</v>
      </c>
      <c r="AA21" s="80"/>
      <c r="AB21" s="80">
        <v>0</v>
      </c>
      <c r="AC21" s="71"/>
      <c r="AD21" s="80">
        <f>+Z21+AB21</f>
        <v>0</v>
      </c>
      <c r="AE21" s="54"/>
    </row>
    <row r="22" spans="1:32" s="15" customFormat="1" ht="9" customHeight="1" x14ac:dyDescent="0.4">
      <c r="A22" s="6"/>
      <c r="B22" s="23"/>
      <c r="C22" s="34"/>
      <c r="D22" s="82"/>
      <c r="E22" s="71"/>
      <c r="F22" s="82"/>
      <c r="G22" s="71"/>
      <c r="H22" s="82"/>
      <c r="I22" s="80"/>
      <c r="J22" s="82"/>
      <c r="K22" s="80"/>
      <c r="L22" s="82"/>
      <c r="M22" s="80"/>
      <c r="N22" s="82"/>
      <c r="O22" s="90"/>
      <c r="P22" s="82"/>
      <c r="Q22" s="80"/>
      <c r="R22" s="82"/>
      <c r="S22" s="80"/>
      <c r="T22" s="82"/>
      <c r="U22" s="80"/>
      <c r="V22" s="82"/>
      <c r="W22" s="80"/>
      <c r="X22" s="82"/>
      <c r="Y22" s="80"/>
      <c r="Z22" s="82"/>
      <c r="AA22" s="91"/>
      <c r="AB22" s="82"/>
      <c r="AC22" s="71"/>
      <c r="AD22" s="82"/>
    </row>
    <row r="23" spans="1:32" ht="18.75" thickBot="1" x14ac:dyDescent="0.45">
      <c r="A23" s="15" t="s">
        <v>198</v>
      </c>
      <c r="B23" s="15"/>
      <c r="C23" s="36"/>
      <c r="D23" s="88">
        <f>SUM(D13:D22)</f>
        <v>686267923.63</v>
      </c>
      <c r="E23" s="80"/>
      <c r="F23" s="88">
        <f>SUM(F13:F22)</f>
        <v>1466178.5099999998</v>
      </c>
      <c r="G23" s="80"/>
      <c r="H23" s="88">
        <f>SUM(H13:H22)</f>
        <v>131184676</v>
      </c>
      <c r="I23" s="80"/>
      <c r="J23" s="88">
        <f>SUM(J13:J22)</f>
        <v>0</v>
      </c>
      <c r="K23" s="80"/>
      <c r="L23" s="88">
        <f>SUM(L13:L22)</f>
        <v>6227714.0599999996</v>
      </c>
      <c r="M23" s="80"/>
      <c r="N23" s="88">
        <f>SUM(N13:N22)</f>
        <v>53308170.049999997</v>
      </c>
      <c r="O23" s="80"/>
      <c r="P23" s="88">
        <f>SUM(P13:P22)</f>
        <v>1013841747.48</v>
      </c>
      <c r="Q23" s="80"/>
      <c r="R23" s="88">
        <f>SUM(R13:R22)</f>
        <v>70604715.420000002</v>
      </c>
      <c r="S23" s="80"/>
      <c r="T23" s="88">
        <f>SUM(T13:T22)</f>
        <v>0</v>
      </c>
      <c r="U23" s="80"/>
      <c r="V23" s="88">
        <f>SUM(V13:V22)</f>
        <v>0</v>
      </c>
      <c r="W23" s="80"/>
      <c r="X23" s="88">
        <f>SUM(X13:X22)</f>
        <v>70604715.420000002</v>
      </c>
      <c r="Y23" s="80"/>
      <c r="Z23" s="88">
        <f>SUM(Z13:Z22)</f>
        <v>1962901125.1499999</v>
      </c>
      <c r="AA23" s="80"/>
      <c r="AB23" s="88">
        <f>SUM(AB13:AB22)</f>
        <v>68069337.550000012</v>
      </c>
      <c r="AC23" s="54"/>
      <c r="AD23" s="88">
        <f>SUM(AD13:AD22)</f>
        <v>2030970462.6999998</v>
      </c>
    </row>
    <row r="24" spans="1:32" ht="18.75" thickTop="1" x14ac:dyDescent="0.4">
      <c r="A24" s="73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80"/>
      <c r="AA24" s="71"/>
      <c r="AB24" s="71"/>
      <c r="AC24" s="54"/>
      <c r="AD24" s="54"/>
    </row>
    <row r="25" spans="1:32" x14ac:dyDescent="0.4">
      <c r="A25" s="15" t="s">
        <v>217</v>
      </c>
      <c r="B25" s="34"/>
      <c r="C25" s="34"/>
      <c r="D25" s="80">
        <v>704700608.25</v>
      </c>
      <c r="E25" s="80"/>
      <c r="F25" s="80">
        <v>0</v>
      </c>
      <c r="G25" s="80"/>
      <c r="H25" s="80">
        <v>144890157.11000001</v>
      </c>
      <c r="I25" s="80"/>
      <c r="J25" s="80">
        <v>0</v>
      </c>
      <c r="K25" s="80"/>
      <c r="L25" s="80">
        <v>0</v>
      </c>
      <c r="M25" s="80"/>
      <c r="N25" s="80">
        <v>70591864.099999994</v>
      </c>
      <c r="O25" s="80"/>
      <c r="P25" s="80">
        <v>1561841705.8499999</v>
      </c>
      <c r="Q25" s="80"/>
      <c r="R25" s="80">
        <v>88770937.790000007</v>
      </c>
      <c r="S25" s="80"/>
      <c r="T25" s="80">
        <v>0</v>
      </c>
      <c r="U25" s="80"/>
      <c r="V25" s="80">
        <v>0</v>
      </c>
      <c r="W25" s="80"/>
      <c r="X25" s="80">
        <f>+V25+R25+T25</f>
        <v>88770937.790000007</v>
      </c>
      <c r="Y25" s="80"/>
      <c r="Z25" s="80">
        <f>SUM(D25:P25)+X25</f>
        <v>2570795273.0999999</v>
      </c>
      <c r="AA25" s="80"/>
      <c r="AB25" s="80">
        <v>56736251.079999998</v>
      </c>
      <c r="AC25" s="71"/>
      <c r="AD25" s="80">
        <f>+Z25+AB25</f>
        <v>2627531524.1799998</v>
      </c>
      <c r="AE25" s="73">
        <f>AD25-'งบแสดงฐานะการเงิน Q2_60'!H115</f>
        <v>0</v>
      </c>
    </row>
    <row r="26" spans="1:32" ht="7.5" customHeight="1" x14ac:dyDescent="0.4">
      <c r="A26" s="15"/>
      <c r="B26" s="34"/>
      <c r="C26" s="34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66"/>
      <c r="AD26" s="80"/>
    </row>
    <row r="27" spans="1:32" x14ac:dyDescent="0.4">
      <c r="A27" s="15" t="s">
        <v>139</v>
      </c>
      <c r="B27" s="34"/>
      <c r="C27" s="34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66"/>
      <c r="AD27" s="80"/>
    </row>
    <row r="28" spans="1:32" x14ac:dyDescent="0.4">
      <c r="A28" s="6" t="s">
        <v>137</v>
      </c>
      <c r="B28" s="23">
        <v>20</v>
      </c>
      <c r="C28" s="34"/>
      <c r="D28" s="80">
        <v>0</v>
      </c>
      <c r="E28" s="80"/>
      <c r="F28" s="80">
        <v>0</v>
      </c>
      <c r="G28" s="80"/>
      <c r="H28" s="80">
        <v>0</v>
      </c>
      <c r="I28" s="80"/>
      <c r="J28" s="80"/>
      <c r="K28" s="80"/>
      <c r="L28" s="80">
        <v>0</v>
      </c>
      <c r="M28" s="80"/>
      <c r="N28" s="80">
        <v>0</v>
      </c>
      <c r="O28" s="66"/>
      <c r="P28" s="80">
        <v>-281880243.30000001</v>
      </c>
      <c r="Q28" s="80"/>
      <c r="R28" s="80">
        <v>0</v>
      </c>
      <c r="S28" s="80"/>
      <c r="T28" s="80">
        <v>0</v>
      </c>
      <c r="U28" s="80"/>
      <c r="V28" s="80">
        <v>0</v>
      </c>
      <c r="W28" s="80"/>
      <c r="X28" s="80">
        <f t="shared" ref="X28:X33" si="0">+V28+R28+T28</f>
        <v>0</v>
      </c>
      <c r="Y28" s="80"/>
      <c r="Z28" s="80">
        <f>SUM(D28:P28)+X28</f>
        <v>-281880243.30000001</v>
      </c>
      <c r="AA28" s="80"/>
      <c r="AB28" s="80">
        <v>0</v>
      </c>
      <c r="AC28" s="66"/>
      <c r="AD28" s="80">
        <f>+Z28+AB28</f>
        <v>-281880243.30000001</v>
      </c>
    </row>
    <row r="29" spans="1:32" hidden="1" x14ac:dyDescent="0.4">
      <c r="A29" s="6" t="s">
        <v>146</v>
      </c>
      <c r="B29" s="7"/>
      <c r="D29" s="80">
        <v>0</v>
      </c>
      <c r="E29" s="80"/>
      <c r="F29" s="80">
        <v>0</v>
      </c>
      <c r="G29" s="80"/>
      <c r="H29" s="80">
        <v>0</v>
      </c>
      <c r="I29" s="80"/>
      <c r="J29" s="80"/>
      <c r="K29" s="80"/>
      <c r="L29" s="80"/>
      <c r="M29" s="80"/>
      <c r="N29" s="80">
        <v>0</v>
      </c>
      <c r="O29" s="66"/>
      <c r="P29" s="80">
        <f>-N29</f>
        <v>0</v>
      </c>
      <c r="Q29" s="80"/>
      <c r="R29" s="80">
        <v>0</v>
      </c>
      <c r="S29" s="80"/>
      <c r="T29" s="80">
        <v>0</v>
      </c>
      <c r="U29" s="80"/>
      <c r="V29" s="80">
        <v>0</v>
      </c>
      <c r="W29" s="80"/>
      <c r="X29" s="80">
        <f t="shared" si="0"/>
        <v>0</v>
      </c>
      <c r="Y29" s="80"/>
      <c r="Z29" s="80">
        <f>SUM(D29:P29)+X29</f>
        <v>0</v>
      </c>
      <c r="AA29" s="80"/>
      <c r="AB29" s="80">
        <v>0</v>
      </c>
      <c r="AC29" s="54"/>
      <c r="AD29" s="80">
        <f>+Z29+AB29</f>
        <v>0</v>
      </c>
    </row>
    <row r="30" spans="1:32" s="15" customFormat="1" x14ac:dyDescent="0.4">
      <c r="A30" s="15" t="s">
        <v>152</v>
      </c>
      <c r="B30" s="23"/>
      <c r="C30" s="34"/>
      <c r="D30" s="80">
        <v>0</v>
      </c>
      <c r="E30" s="80"/>
      <c r="F30" s="80">
        <v>0</v>
      </c>
      <c r="G30" s="80"/>
      <c r="H30" s="80">
        <v>0</v>
      </c>
      <c r="I30" s="80"/>
      <c r="J30" s="80"/>
      <c r="K30" s="80"/>
      <c r="L30" s="80">
        <v>0</v>
      </c>
      <c r="M30" s="80"/>
      <c r="N30" s="80">
        <v>0</v>
      </c>
      <c r="O30" s="80"/>
      <c r="P30" s="80">
        <f>+'งบกำไรขาดทุน Q2_60'!F33</f>
        <v>95998986.310000002</v>
      </c>
      <c r="Q30" s="80"/>
      <c r="R30" s="80">
        <f>+'งบกำไรขาดทุน Q2_60'!F62</f>
        <v>-50514095.020000003</v>
      </c>
      <c r="S30" s="80"/>
      <c r="T30" s="80">
        <v>-1475301.6</v>
      </c>
      <c r="U30" s="80"/>
      <c r="V30" s="80">
        <v>0</v>
      </c>
      <c r="W30" s="80"/>
      <c r="X30" s="80">
        <f t="shared" si="0"/>
        <v>-51989396.620000005</v>
      </c>
      <c r="Y30" s="80"/>
      <c r="Z30" s="80">
        <f>SUM(D30:P30)+X30</f>
        <v>44009589.689999998</v>
      </c>
      <c r="AA30" s="80"/>
      <c r="AB30" s="80">
        <f>+'งบกำไรขาดทุน Q2_60'!F74-AB31</f>
        <v>23171528.850000001</v>
      </c>
      <c r="AC30" s="80"/>
      <c r="AD30" s="80">
        <f>+Z30+AB30</f>
        <v>67181118.539999992</v>
      </c>
      <c r="AE30" s="71">
        <f>P30-'งบกำไรขาดทุน Q2_60'!F33</f>
        <v>0</v>
      </c>
      <c r="AF30" s="71">
        <f>X30-'งบกำไรขาดทุน Q2_60'!F68</f>
        <v>0</v>
      </c>
    </row>
    <row r="31" spans="1:32" s="15" customFormat="1" x14ac:dyDescent="0.4">
      <c r="A31" s="15" t="s">
        <v>229</v>
      </c>
      <c r="B31" s="23"/>
      <c r="C31" s="34"/>
      <c r="D31" s="80">
        <v>0</v>
      </c>
      <c r="E31" s="80"/>
      <c r="F31" s="80">
        <v>0</v>
      </c>
      <c r="G31" s="80"/>
      <c r="H31" s="80">
        <v>0</v>
      </c>
      <c r="I31" s="80"/>
      <c r="J31" s="80"/>
      <c r="K31" s="80"/>
      <c r="L31" s="80">
        <v>0</v>
      </c>
      <c r="M31" s="80"/>
      <c r="N31" s="80">
        <v>0</v>
      </c>
      <c r="O31" s="80"/>
      <c r="P31" s="80">
        <v>0</v>
      </c>
      <c r="Q31" s="80"/>
      <c r="R31" s="80">
        <v>0</v>
      </c>
      <c r="S31" s="80"/>
      <c r="T31" s="80">
        <v>0</v>
      </c>
      <c r="U31" s="80"/>
      <c r="V31" s="80">
        <v>-450</v>
      </c>
      <c r="W31" s="80"/>
      <c r="X31" s="80">
        <f t="shared" si="0"/>
        <v>-450</v>
      </c>
      <c r="Y31" s="80"/>
      <c r="Z31" s="80">
        <f>SUM(D31:P31)+X31</f>
        <v>-450</v>
      </c>
      <c r="AA31" s="80"/>
      <c r="AB31" s="80">
        <f>-V31</f>
        <v>450</v>
      </c>
      <c r="AC31" s="80"/>
      <c r="AD31" s="80">
        <f>+Z31+AB31</f>
        <v>0</v>
      </c>
      <c r="AE31" s="71"/>
      <c r="AF31" s="71"/>
    </row>
    <row r="32" spans="1:32" s="15" customFormat="1" x14ac:dyDescent="0.4">
      <c r="A32" s="15" t="s">
        <v>200</v>
      </c>
      <c r="B32" s="35"/>
      <c r="C32" s="19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>
        <f t="shared" si="0"/>
        <v>0</v>
      </c>
      <c r="Y32" s="80"/>
      <c r="Z32" s="80"/>
      <c r="AA32" s="80"/>
      <c r="AB32" s="80"/>
      <c r="AC32" s="71"/>
      <c r="AD32" s="80"/>
      <c r="AE32" s="71"/>
      <c r="AF32" s="71"/>
    </row>
    <row r="33" spans="1:40" s="15" customFormat="1" x14ac:dyDescent="0.4">
      <c r="A33" s="15" t="s">
        <v>201</v>
      </c>
      <c r="B33" s="35"/>
      <c r="C33" s="19"/>
      <c r="D33" s="80">
        <v>0</v>
      </c>
      <c r="E33" s="80"/>
      <c r="F33" s="80">
        <v>0</v>
      </c>
      <c r="G33" s="80"/>
      <c r="H33" s="80">
        <v>0</v>
      </c>
      <c r="I33" s="80"/>
      <c r="J33" s="80"/>
      <c r="K33" s="80"/>
      <c r="L33" s="80">
        <v>0</v>
      </c>
      <c r="M33" s="80"/>
      <c r="N33" s="80">
        <v>0</v>
      </c>
      <c r="O33" s="80"/>
      <c r="P33" s="80">
        <f>-T33</f>
        <v>-1475301.6</v>
      </c>
      <c r="Q33" s="80"/>
      <c r="R33" s="80">
        <v>0</v>
      </c>
      <c r="S33" s="80"/>
      <c r="T33" s="80">
        <f>-T30</f>
        <v>1475301.6</v>
      </c>
      <c r="U33" s="80"/>
      <c r="V33" s="80">
        <v>0</v>
      </c>
      <c r="W33" s="80"/>
      <c r="X33" s="80">
        <f t="shared" si="0"/>
        <v>1475301.6</v>
      </c>
      <c r="Y33" s="80"/>
      <c r="Z33" s="80">
        <f>SUM(D33:P33)+X33</f>
        <v>0</v>
      </c>
      <c r="AA33" s="80"/>
      <c r="AB33" s="80">
        <v>0</v>
      </c>
      <c r="AC33" s="71"/>
      <c r="AD33" s="80">
        <f>+Z33+AB33</f>
        <v>0</v>
      </c>
      <c r="AE33" s="71"/>
      <c r="AF33" s="71"/>
    </row>
    <row r="34" spans="1:40" ht="12" customHeight="1" x14ac:dyDescent="0.4">
      <c r="B34" s="7"/>
      <c r="D34" s="82"/>
      <c r="E34" s="71"/>
      <c r="F34" s="82"/>
      <c r="G34" s="71"/>
      <c r="H34" s="82"/>
      <c r="I34" s="80"/>
      <c r="J34" s="82"/>
      <c r="K34" s="80"/>
      <c r="L34" s="82"/>
      <c r="M34" s="80"/>
      <c r="N34" s="82"/>
      <c r="O34" s="90"/>
      <c r="P34" s="82"/>
      <c r="Q34" s="80"/>
      <c r="R34" s="82"/>
      <c r="S34" s="80"/>
      <c r="T34" s="82"/>
      <c r="U34" s="80"/>
      <c r="V34" s="82"/>
      <c r="W34" s="80"/>
      <c r="X34" s="82"/>
      <c r="Y34" s="80"/>
      <c r="Z34" s="82"/>
      <c r="AA34" s="91"/>
      <c r="AB34" s="82"/>
      <c r="AC34" s="71"/>
      <c r="AD34" s="82"/>
    </row>
    <row r="35" spans="1:40" ht="18.75" thickBot="1" x14ac:dyDescent="0.45">
      <c r="A35" s="15" t="s">
        <v>218</v>
      </c>
      <c r="D35" s="88">
        <f>SUM(D25:D34)</f>
        <v>704700608.25</v>
      </c>
      <c r="E35" s="66"/>
      <c r="F35" s="88">
        <f>SUM(F25:F34)</f>
        <v>0</v>
      </c>
      <c r="G35" s="66"/>
      <c r="H35" s="88">
        <f>SUM(H25:H34)</f>
        <v>144890157.11000001</v>
      </c>
      <c r="I35" s="80"/>
      <c r="J35" s="88">
        <f>SUM(J25:J34)</f>
        <v>0</v>
      </c>
      <c r="K35" s="80"/>
      <c r="L35" s="88">
        <f>SUM(L25:L34)</f>
        <v>0</v>
      </c>
      <c r="M35" s="80"/>
      <c r="N35" s="88">
        <f>SUM(N25:N34)</f>
        <v>70591864.099999994</v>
      </c>
      <c r="O35" s="66"/>
      <c r="P35" s="88">
        <f>SUM(P25:P34)</f>
        <v>1374485147.26</v>
      </c>
      <c r="Q35" s="80"/>
      <c r="R35" s="88">
        <f>SUM(R25:R34)</f>
        <v>38256842.770000003</v>
      </c>
      <c r="S35" s="80"/>
      <c r="T35" s="88">
        <f>SUM(T25:T34)</f>
        <v>0</v>
      </c>
      <c r="U35" s="80"/>
      <c r="V35" s="88">
        <f>SUM(V25:V34)</f>
        <v>-450</v>
      </c>
      <c r="W35" s="80"/>
      <c r="X35" s="88">
        <f>SUM(X25:X34)</f>
        <v>38256392.770000003</v>
      </c>
      <c r="Y35" s="80"/>
      <c r="Z35" s="88">
        <f>SUM(Z25:Z34)</f>
        <v>2332924169.4899998</v>
      </c>
      <c r="AA35" s="80"/>
      <c r="AB35" s="88">
        <f>SUM(AB25:AB34)</f>
        <v>79908229.930000007</v>
      </c>
      <c r="AC35" s="54"/>
      <c r="AD35" s="88">
        <f>SUM(AD25:AD34)</f>
        <v>2412832399.4199996</v>
      </c>
      <c r="AE35" s="73">
        <f>AD35-'งบแสดงฐานะการเงิน Q2_60'!F115</f>
        <v>0</v>
      </c>
    </row>
    <row r="36" spans="1:40" ht="18.75" thickTop="1" x14ac:dyDescent="0.4"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80"/>
      <c r="AA36" s="54"/>
      <c r="AB36" s="54"/>
      <c r="AC36" s="54"/>
      <c r="AD36" s="54"/>
    </row>
    <row r="37" spans="1:40" x14ac:dyDescent="0.4">
      <c r="A37" s="6" t="s">
        <v>106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66"/>
      <c r="AC37" s="54"/>
      <c r="AD37" s="54"/>
    </row>
    <row r="38" spans="1:40" x14ac:dyDescent="0.4"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</row>
    <row r="39" spans="1:40" x14ac:dyDescent="0.4">
      <c r="AB39" s="11"/>
      <c r="AD39" s="48"/>
    </row>
    <row r="40" spans="1:40" s="2" customFormat="1" x14ac:dyDescent="0.4">
      <c r="A40" s="20" t="s">
        <v>27</v>
      </c>
      <c r="C40" s="7"/>
      <c r="D40" s="20"/>
      <c r="E40" s="7"/>
      <c r="F40" s="7"/>
      <c r="G40" s="7"/>
      <c r="H40" s="20" t="s">
        <v>27</v>
      </c>
      <c r="I40" s="20"/>
      <c r="J40" s="20"/>
      <c r="K40" s="20"/>
      <c r="L40" s="20"/>
      <c r="M40" s="20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1"/>
      <c r="AE40" s="3"/>
      <c r="AF40" s="1"/>
      <c r="AG40" s="1"/>
      <c r="AH40" s="1"/>
      <c r="AI40" s="1"/>
      <c r="AJ40" s="1"/>
      <c r="AK40" s="1"/>
      <c r="AL40" s="1"/>
      <c r="AM40" s="1"/>
      <c r="AN40" s="1"/>
    </row>
    <row r="41" spans="1:40" s="2" customFormat="1" ht="27" customHeight="1" x14ac:dyDescent="0.4">
      <c r="A41" s="132"/>
      <c r="B41" s="13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7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1"/>
      <c r="AE41" s="3"/>
      <c r="AF41" s="1"/>
      <c r="AG41" s="1"/>
      <c r="AH41" s="1"/>
      <c r="AI41" s="1"/>
      <c r="AJ41" s="1"/>
      <c r="AK41" s="1"/>
      <c r="AL41" s="1"/>
      <c r="AM41" s="1"/>
      <c r="AN41" s="1"/>
    </row>
    <row r="42" spans="1:40" ht="17.25" customHeight="1" x14ac:dyDescent="0.4">
      <c r="A42" s="21"/>
      <c r="D42" s="54">
        <f>D35-'งบแสดงฐานะการเงิน Q2_60'!F107</f>
        <v>0</v>
      </c>
      <c r="F42" s="54">
        <v>0</v>
      </c>
      <c r="H42" s="54">
        <f>-H35+'งบแสดงฐานะการเงิน Q2_60'!F108</f>
        <v>0</v>
      </c>
      <c r="N42" s="54">
        <f>N35-'งบแสดงฐานะการเงิน Q2_60'!F110</f>
        <v>0</v>
      </c>
      <c r="P42" s="54">
        <f>P35-'งบแสดงฐานะการเงิน Q2_60'!F111</f>
        <v>0</v>
      </c>
      <c r="X42" s="54">
        <f>X35-'งบแสดงฐานะการเงิน Q2_60'!F112</f>
        <v>0</v>
      </c>
      <c r="Z42" s="54">
        <f>Z35-'งบแสดงฐานะการเงิน Q2_60'!F113</f>
        <v>0</v>
      </c>
      <c r="AB42" s="54">
        <f>AB35-'งบแสดงฐานะการเงิน Q2_60'!F114</f>
        <v>0</v>
      </c>
      <c r="AD42" s="54">
        <f>AD35-'งบแสดงฐานะการเงิน Q2_60'!F115</f>
        <v>0</v>
      </c>
    </row>
  </sheetData>
  <mergeCells count="9">
    <mergeCell ref="AB1:AD1"/>
    <mergeCell ref="A41:B41"/>
    <mergeCell ref="N8:P8"/>
    <mergeCell ref="A2:AD2"/>
    <mergeCell ref="A3:AD3"/>
    <mergeCell ref="A4:AD4"/>
    <mergeCell ref="A5:AD5"/>
    <mergeCell ref="D7:AD7"/>
    <mergeCell ref="R8:X8"/>
  </mergeCells>
  <phoneticPr fontId="0" type="noConversion"/>
  <printOptions horizontalCentered="1"/>
  <pageMargins left="0.23622047244094491" right="0" top="0.47244094488188981" bottom="7.874015748031496E-2" header="0.39370078740157483" footer="0"/>
  <pageSetup paperSize="9" scale="66" orientation="landscape" r:id="rId1"/>
  <headerFooter alignWithMargins="0">
    <oddHeader>&amp;L&amp;"Angsana New,Regular"&amp;12สำนักงาน &amp;14เอ. เอ็ม. ที.&amp;12 แอสโซซิเอท</oddHeader>
    <oddFooter>&amp;C4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view="pageBreakPreview" zoomScaleNormal="100" zoomScaleSheetLayoutView="100" workbookViewId="0">
      <selection activeCell="B29" sqref="B29"/>
    </sheetView>
  </sheetViews>
  <sheetFormatPr defaultRowHeight="18" x14ac:dyDescent="0.4"/>
  <cols>
    <col min="1" max="1" width="39.7109375" style="6" customWidth="1"/>
    <col min="2" max="2" width="6.5703125" style="6" customWidth="1"/>
    <col min="3" max="3" width="1.42578125" style="6" customWidth="1"/>
    <col min="4" max="4" width="11.85546875" style="6" customWidth="1"/>
    <col min="5" max="5" width="1.42578125" style="6" customWidth="1"/>
    <col min="6" max="6" width="12.7109375" style="6" customWidth="1"/>
    <col min="7" max="7" width="1.42578125" style="6" customWidth="1"/>
    <col min="8" max="8" width="12" style="6" customWidth="1"/>
    <col min="9" max="9" width="1.42578125" style="6" customWidth="1"/>
    <col min="10" max="10" width="12.42578125" style="6" hidden="1" customWidth="1"/>
    <col min="11" max="11" width="1.42578125" style="6" hidden="1" customWidth="1"/>
    <col min="12" max="12" width="12.5703125" style="6" customWidth="1"/>
    <col min="13" max="13" width="1.28515625" style="6" customWidth="1"/>
    <col min="14" max="14" width="9.140625" style="6" hidden="1" customWidth="1"/>
    <col min="15" max="15" width="9.42578125" style="6" hidden="1" customWidth="1"/>
    <col min="16" max="16" width="13.140625" style="6" customWidth="1"/>
    <col min="17" max="17" width="1.28515625" style="6" customWidth="1"/>
    <col min="18" max="18" width="12.140625" style="6" customWidth="1"/>
    <col min="19" max="19" width="1.28515625" style="6" customWidth="1"/>
    <col min="20" max="20" width="16.28515625" style="6" customWidth="1"/>
    <col min="21" max="21" width="1.42578125" style="6" customWidth="1"/>
    <col min="22" max="22" width="14.28515625" style="6" customWidth="1"/>
    <col min="23" max="23" width="11.28515625" style="6" bestFit="1" customWidth="1"/>
    <col min="24" max="24" width="10.5703125" style="6" bestFit="1" customWidth="1"/>
    <col min="25" max="16384" width="9.140625" style="6"/>
  </cols>
  <sheetData>
    <row r="1" spans="1:24" ht="21.75" customHeight="1" x14ac:dyDescent="0.4">
      <c r="R1" s="134" t="s">
        <v>105</v>
      </c>
      <c r="S1" s="134"/>
      <c r="T1" s="134"/>
      <c r="U1" s="134"/>
      <c r="V1" s="134"/>
    </row>
    <row r="2" spans="1:24" x14ac:dyDescent="0.4">
      <c r="A2" s="126" t="s">
        <v>57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46"/>
    </row>
    <row r="3" spans="1:24" x14ac:dyDescent="0.4">
      <c r="A3" s="131" t="s">
        <v>138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</row>
    <row r="4" spans="1:24" s="52" customFormat="1" x14ac:dyDescent="0.4">
      <c r="A4" s="131" t="s">
        <v>157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</row>
    <row r="5" spans="1:24" x14ac:dyDescent="0.4">
      <c r="A5" s="131" t="s">
        <v>209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</row>
    <row r="6" spans="1:24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4" x14ac:dyDescent="0.4">
      <c r="D7" s="137" t="s">
        <v>19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4" x14ac:dyDescent="0.4">
      <c r="D8" s="11"/>
      <c r="E8" s="11"/>
      <c r="F8" s="11"/>
      <c r="G8" s="11"/>
      <c r="H8" s="11"/>
      <c r="I8" s="11"/>
      <c r="J8" s="62" t="s">
        <v>76</v>
      </c>
      <c r="K8" s="29"/>
      <c r="L8" s="29"/>
      <c r="M8" s="29"/>
      <c r="N8" s="29" t="s">
        <v>62</v>
      </c>
      <c r="O8" s="11"/>
      <c r="S8" s="30"/>
      <c r="T8" s="30" t="s">
        <v>126</v>
      </c>
      <c r="U8" s="30"/>
    </row>
    <row r="9" spans="1:24" x14ac:dyDescent="0.4">
      <c r="D9" s="31"/>
      <c r="E9" s="11"/>
      <c r="F9" s="31"/>
      <c r="G9" s="11"/>
      <c r="H9" s="29"/>
      <c r="I9" s="29"/>
      <c r="J9" s="63" t="s">
        <v>77</v>
      </c>
      <c r="K9" s="29"/>
      <c r="L9" s="29"/>
      <c r="M9" s="29"/>
      <c r="N9" s="29" t="s">
        <v>63</v>
      </c>
      <c r="O9" s="11"/>
      <c r="P9" s="129" t="s">
        <v>70</v>
      </c>
      <c r="Q9" s="129"/>
      <c r="R9" s="129"/>
      <c r="S9" s="22"/>
      <c r="T9" s="39" t="s">
        <v>163</v>
      </c>
      <c r="U9" s="22"/>
    </row>
    <row r="10" spans="1:24" x14ac:dyDescent="0.4">
      <c r="D10" s="31"/>
      <c r="E10" s="11"/>
      <c r="F10" s="31"/>
      <c r="G10" s="11"/>
      <c r="H10" s="29"/>
      <c r="I10" s="29"/>
      <c r="J10" s="63"/>
      <c r="K10" s="29"/>
      <c r="L10" s="29"/>
      <c r="M10" s="29"/>
      <c r="N10" s="29"/>
      <c r="O10" s="11"/>
      <c r="P10" s="22"/>
      <c r="Q10" s="40"/>
      <c r="R10" s="22"/>
      <c r="S10" s="22"/>
      <c r="T10" s="30" t="s">
        <v>167</v>
      </c>
      <c r="U10" s="22"/>
    </row>
    <row r="11" spans="1:24" x14ac:dyDescent="0.4">
      <c r="D11" s="31" t="s">
        <v>28</v>
      </c>
      <c r="E11" s="11"/>
      <c r="F11" s="31"/>
      <c r="G11" s="11"/>
      <c r="H11" s="29" t="s">
        <v>219</v>
      </c>
      <c r="I11" s="29"/>
      <c r="J11" s="63"/>
      <c r="K11" s="29"/>
      <c r="L11" s="29" t="s">
        <v>71</v>
      </c>
      <c r="M11" s="29"/>
      <c r="N11" s="29"/>
      <c r="O11" s="11"/>
      <c r="P11" s="22" t="s">
        <v>29</v>
      </c>
      <c r="Q11" s="40"/>
      <c r="R11" s="22" t="s">
        <v>3</v>
      </c>
      <c r="S11" s="22"/>
      <c r="T11" s="29" t="s">
        <v>168</v>
      </c>
      <c r="U11" s="22"/>
    </row>
    <row r="12" spans="1:24" x14ac:dyDescent="0.4">
      <c r="B12" s="41" t="s">
        <v>45</v>
      </c>
      <c r="D12" s="42" t="s">
        <v>30</v>
      </c>
      <c r="E12" s="11"/>
      <c r="F12" s="42" t="s">
        <v>142</v>
      </c>
      <c r="G12" s="11"/>
      <c r="H12" s="39" t="s">
        <v>31</v>
      </c>
      <c r="I12" s="32"/>
      <c r="J12" s="64" t="s">
        <v>78</v>
      </c>
      <c r="K12" s="32"/>
      <c r="L12" s="39" t="s">
        <v>72</v>
      </c>
      <c r="M12" s="32"/>
      <c r="N12" s="39" t="s">
        <v>64</v>
      </c>
      <c r="O12" s="11"/>
      <c r="P12" s="43" t="s">
        <v>26</v>
      </c>
      <c r="Q12" s="40"/>
      <c r="R12" s="43"/>
      <c r="S12" s="30"/>
      <c r="T12" s="39" t="s">
        <v>166</v>
      </c>
      <c r="U12" s="30"/>
      <c r="V12" s="41" t="s">
        <v>34</v>
      </c>
    </row>
    <row r="13" spans="1:24" x14ac:dyDescent="0.4">
      <c r="C13" s="32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30"/>
      <c r="Q13" s="32"/>
      <c r="R13" s="47"/>
      <c r="S13" s="47"/>
      <c r="T13" s="47"/>
      <c r="U13" s="33"/>
      <c r="V13" s="47"/>
    </row>
    <row r="14" spans="1:24" x14ac:dyDescent="0.4">
      <c r="A14" s="15" t="s">
        <v>179</v>
      </c>
      <c r="B14" s="23"/>
      <c r="C14" s="34"/>
      <c r="D14" s="80">
        <v>594358093.13</v>
      </c>
      <c r="E14" s="80"/>
      <c r="F14" s="80">
        <v>8720308.75</v>
      </c>
      <c r="G14" s="80"/>
      <c r="H14" s="80">
        <v>62902418.289999999</v>
      </c>
      <c r="I14" s="80"/>
      <c r="J14" s="66">
        <v>0</v>
      </c>
      <c r="K14" s="80"/>
      <c r="L14" s="80">
        <f>73790.25-0.17</f>
        <v>73790.080000000002</v>
      </c>
      <c r="M14" s="80"/>
      <c r="N14" s="80">
        <v>0</v>
      </c>
      <c r="O14" s="80"/>
      <c r="P14" s="80">
        <v>53308170.049999997</v>
      </c>
      <c r="Q14" s="80"/>
      <c r="R14" s="80">
        <v>342402646.00999999</v>
      </c>
      <c r="S14" s="80"/>
      <c r="T14" s="80">
        <v>0</v>
      </c>
      <c r="U14" s="80"/>
      <c r="V14" s="80">
        <f>SUM(D14:U14)</f>
        <v>1061765426.3099999</v>
      </c>
      <c r="X14" s="11"/>
    </row>
    <row r="15" spans="1:24" x14ac:dyDescent="0.4">
      <c r="A15" s="15" t="s">
        <v>139</v>
      </c>
      <c r="B15" s="23"/>
      <c r="C15" s="34"/>
      <c r="D15" s="80"/>
      <c r="E15" s="80"/>
      <c r="F15" s="80"/>
      <c r="G15" s="80"/>
      <c r="H15" s="80"/>
      <c r="I15" s="80"/>
      <c r="J15" s="66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X15" s="11"/>
    </row>
    <row r="16" spans="1:24" x14ac:dyDescent="0.4">
      <c r="A16" s="15" t="s">
        <v>114</v>
      </c>
      <c r="B16" s="23"/>
      <c r="C16" s="34"/>
      <c r="D16" s="80">
        <f>44345+91865485.5</f>
        <v>91909830.5</v>
      </c>
      <c r="E16" s="80"/>
      <c r="F16" s="80">
        <f>-3500-7250630.24</f>
        <v>-7254130.2400000002</v>
      </c>
      <c r="G16" s="80"/>
      <c r="H16" s="80">
        <f>32945.08+68249312.63</f>
        <v>68282257.709999993</v>
      </c>
      <c r="I16" s="80"/>
      <c r="J16" s="66"/>
      <c r="K16" s="80"/>
      <c r="L16" s="80">
        <f>-73790.08</f>
        <v>-73790.080000000002</v>
      </c>
      <c r="M16" s="80"/>
      <c r="N16" s="80"/>
      <c r="O16" s="80"/>
      <c r="P16" s="80">
        <v>0</v>
      </c>
      <c r="Q16" s="80"/>
      <c r="R16" s="80">
        <v>0</v>
      </c>
      <c r="S16" s="80"/>
      <c r="T16" s="80">
        <v>0</v>
      </c>
      <c r="U16" s="80"/>
      <c r="V16" s="80">
        <f>SUM(D16:U16)</f>
        <v>152864167.88999999</v>
      </c>
      <c r="X16" s="11"/>
    </row>
    <row r="17" spans="1:24" s="117" customFormat="1" x14ac:dyDescent="0.4">
      <c r="A17" s="15" t="s">
        <v>188</v>
      </c>
      <c r="B17" s="23"/>
      <c r="C17" s="34"/>
      <c r="D17" s="80">
        <v>0</v>
      </c>
      <c r="E17" s="80"/>
      <c r="F17" s="80">
        <v>0</v>
      </c>
      <c r="G17" s="80"/>
      <c r="H17" s="80">
        <v>0</v>
      </c>
      <c r="I17" s="80"/>
      <c r="J17" s="80"/>
      <c r="K17" s="80"/>
      <c r="L17" s="80">
        <v>6227714.0599999996</v>
      </c>
      <c r="M17" s="80"/>
      <c r="N17" s="80"/>
      <c r="O17" s="80"/>
      <c r="P17" s="80">
        <v>0</v>
      </c>
      <c r="Q17" s="80"/>
      <c r="R17" s="80">
        <v>0</v>
      </c>
      <c r="S17" s="80"/>
      <c r="T17" s="80">
        <v>0</v>
      </c>
      <c r="U17" s="80"/>
      <c r="V17" s="80">
        <f>SUM(D17:U17)</f>
        <v>6227714.0599999996</v>
      </c>
      <c r="X17" s="118"/>
    </row>
    <row r="18" spans="1:24" x14ac:dyDescent="0.4">
      <c r="A18" s="6" t="s">
        <v>120</v>
      </c>
      <c r="B18" s="23"/>
      <c r="C18" s="34"/>
      <c r="D18" s="80">
        <v>0</v>
      </c>
      <c r="E18" s="80"/>
      <c r="F18" s="80">
        <v>0</v>
      </c>
      <c r="G18" s="80"/>
      <c r="H18" s="80">
        <v>0</v>
      </c>
      <c r="I18" s="80"/>
      <c r="J18" s="80">
        <v>0</v>
      </c>
      <c r="K18" s="80"/>
      <c r="L18" s="80">
        <v>0</v>
      </c>
      <c r="M18" s="80"/>
      <c r="N18" s="80">
        <v>0</v>
      </c>
      <c r="O18" s="80"/>
      <c r="P18" s="80">
        <v>0</v>
      </c>
      <c r="Q18" s="80"/>
      <c r="R18" s="80">
        <v>-219604655.56</v>
      </c>
      <c r="S18" s="80"/>
      <c r="T18" s="80">
        <v>0</v>
      </c>
      <c r="U18" s="80"/>
      <c r="V18" s="80">
        <f>SUM(D18:U18)</f>
        <v>-219604655.56</v>
      </c>
      <c r="X18" s="11"/>
    </row>
    <row r="19" spans="1:24" hidden="1" x14ac:dyDescent="0.4">
      <c r="A19" s="6" t="s">
        <v>146</v>
      </c>
      <c r="B19" s="23"/>
      <c r="C19" s="34"/>
      <c r="D19" s="80">
        <v>0</v>
      </c>
      <c r="E19" s="80"/>
      <c r="F19" s="80">
        <v>0</v>
      </c>
      <c r="G19" s="80"/>
      <c r="H19" s="80">
        <v>0</v>
      </c>
      <c r="I19" s="80"/>
      <c r="J19" s="80"/>
      <c r="K19" s="80"/>
      <c r="L19" s="80"/>
      <c r="M19" s="80"/>
      <c r="N19" s="80"/>
      <c r="O19" s="80"/>
      <c r="P19" s="80">
        <v>0</v>
      </c>
      <c r="Q19" s="80"/>
      <c r="R19" s="80">
        <v>0</v>
      </c>
      <c r="S19" s="80"/>
      <c r="T19" s="80">
        <v>0</v>
      </c>
      <c r="U19" s="80"/>
      <c r="V19" s="80">
        <f>SUM(D19:U19)</f>
        <v>0</v>
      </c>
      <c r="X19" s="11"/>
    </row>
    <row r="20" spans="1:24" x14ac:dyDescent="0.4">
      <c r="A20" s="15" t="s">
        <v>152</v>
      </c>
      <c r="B20" s="23"/>
      <c r="C20" s="19"/>
      <c r="D20" s="80">
        <v>0</v>
      </c>
      <c r="E20" s="80"/>
      <c r="F20" s="80">
        <v>0</v>
      </c>
      <c r="G20" s="80"/>
      <c r="H20" s="80">
        <v>0</v>
      </c>
      <c r="I20" s="80"/>
      <c r="J20" s="80">
        <v>0</v>
      </c>
      <c r="K20" s="80"/>
      <c r="L20" s="80">
        <v>0</v>
      </c>
      <c r="M20" s="80"/>
      <c r="N20" s="80">
        <v>0</v>
      </c>
      <c r="O20" s="80"/>
      <c r="P20" s="80">
        <v>0</v>
      </c>
      <c r="Q20" s="80"/>
      <c r="R20" s="80">
        <f>'งบกำไรขาดทุน Q2_60'!L33</f>
        <v>102094166.37000002</v>
      </c>
      <c r="S20" s="80"/>
      <c r="T20" s="80">
        <v>0</v>
      </c>
      <c r="U20" s="80"/>
      <c r="V20" s="80">
        <f>SUM(D20:U20)</f>
        <v>102094166.37000002</v>
      </c>
      <c r="W20" s="54">
        <f>R20-'งบกำไรขาดทุน Q2_60'!L33</f>
        <v>0</v>
      </c>
    </row>
    <row r="21" spans="1:24" ht="8.25" customHeight="1" x14ac:dyDescent="0.4">
      <c r="B21" s="7"/>
      <c r="C21" s="19"/>
      <c r="D21" s="82"/>
      <c r="E21" s="80"/>
      <c r="F21" s="82"/>
      <c r="G21" s="80"/>
      <c r="H21" s="82"/>
      <c r="I21" s="80"/>
      <c r="J21" s="80"/>
      <c r="K21" s="80"/>
      <c r="L21" s="80"/>
      <c r="M21" s="80"/>
      <c r="N21" s="80"/>
      <c r="O21" s="80"/>
      <c r="P21" s="82"/>
      <c r="Q21" s="80"/>
      <c r="R21" s="82"/>
      <c r="S21" s="80"/>
      <c r="T21" s="82"/>
      <c r="U21" s="80"/>
      <c r="V21" s="82"/>
    </row>
    <row r="22" spans="1:24" ht="18.75" thickBot="1" x14ac:dyDescent="0.45">
      <c r="A22" s="15" t="s">
        <v>198</v>
      </c>
      <c r="B22" s="23"/>
      <c r="C22" s="36"/>
      <c r="D22" s="88">
        <f>SUM(D14:D21)</f>
        <v>686267923.63</v>
      </c>
      <c r="E22" s="80"/>
      <c r="F22" s="88">
        <f>SUM(F14:F21)</f>
        <v>1466178.5099999998</v>
      </c>
      <c r="G22" s="80"/>
      <c r="H22" s="88">
        <f>SUM(H14:H21)</f>
        <v>131184676</v>
      </c>
      <c r="I22" s="80"/>
      <c r="J22" s="88">
        <f>SUM(J20:J20)</f>
        <v>0</v>
      </c>
      <c r="K22" s="80"/>
      <c r="L22" s="78">
        <f>SUM(L14:L21)</f>
        <v>6227714.0599999996</v>
      </c>
      <c r="M22" s="80"/>
      <c r="N22" s="88">
        <f>SUM(N20:N20)</f>
        <v>0</v>
      </c>
      <c r="O22" s="80"/>
      <c r="P22" s="88">
        <f>SUM(P14:P21)</f>
        <v>53308170.049999997</v>
      </c>
      <c r="Q22" s="80"/>
      <c r="R22" s="88">
        <f>SUM(R14:R21)</f>
        <v>224892156.81999999</v>
      </c>
      <c r="S22" s="80"/>
      <c r="T22" s="88">
        <f>SUM(T14:T21)</f>
        <v>0</v>
      </c>
      <c r="U22" s="80"/>
      <c r="V22" s="88">
        <f>SUM(V14:V21)</f>
        <v>1103346819.0699999</v>
      </c>
      <c r="W22" s="16"/>
    </row>
    <row r="23" spans="1:24" ht="18.75" thickTop="1" x14ac:dyDescent="0.4">
      <c r="B23" s="7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66"/>
      <c r="U23" s="54"/>
      <c r="V23" s="54"/>
      <c r="W23" s="53"/>
    </row>
    <row r="24" spans="1:24" x14ac:dyDescent="0.4">
      <c r="A24" s="15" t="s">
        <v>217</v>
      </c>
      <c r="B24" s="23"/>
      <c r="C24" s="34"/>
      <c r="D24" s="80">
        <v>704700608.25</v>
      </c>
      <c r="E24" s="80"/>
      <c r="F24" s="80">
        <v>0</v>
      </c>
      <c r="G24" s="80"/>
      <c r="H24" s="80">
        <v>144890157.11000001</v>
      </c>
      <c r="I24" s="80"/>
      <c r="J24" s="66">
        <v>0</v>
      </c>
      <c r="K24" s="80"/>
      <c r="L24" s="80">
        <v>0</v>
      </c>
      <c r="M24" s="80"/>
      <c r="N24" s="80">
        <v>0</v>
      </c>
      <c r="O24" s="80"/>
      <c r="P24" s="80">
        <v>70591864.099999994</v>
      </c>
      <c r="Q24" s="80"/>
      <c r="R24" s="80">
        <v>690823962.70000005</v>
      </c>
      <c r="S24" s="80"/>
      <c r="T24" s="80">
        <v>0</v>
      </c>
      <c r="U24" s="80"/>
      <c r="V24" s="80">
        <f>SUM(D24:U24)</f>
        <v>1611006592.1600001</v>
      </c>
      <c r="W24" s="54">
        <f>V24-'งบแสดงฐานะการเงิน Q2_60'!L113</f>
        <v>0</v>
      </c>
    </row>
    <row r="25" spans="1:24" ht="6" customHeight="1" x14ac:dyDescent="0.4">
      <c r="A25" s="15"/>
      <c r="B25" s="34"/>
      <c r="C25" s="34"/>
      <c r="D25" s="80"/>
      <c r="E25" s="80"/>
      <c r="F25" s="80"/>
      <c r="G25" s="80"/>
      <c r="H25" s="80"/>
      <c r="I25" s="80"/>
      <c r="J25" s="66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11"/>
    </row>
    <row r="26" spans="1:24" x14ac:dyDescent="0.4">
      <c r="A26" s="15" t="s">
        <v>139</v>
      </c>
      <c r="B26" s="34"/>
      <c r="C26" s="34"/>
      <c r="D26" s="80"/>
      <c r="E26" s="80"/>
      <c r="F26" s="80"/>
      <c r="G26" s="80"/>
      <c r="H26" s="80"/>
      <c r="I26" s="80"/>
      <c r="J26" s="66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</row>
    <row r="27" spans="1:24" x14ac:dyDescent="0.4">
      <c r="A27" s="6" t="s">
        <v>120</v>
      </c>
      <c r="B27" s="23">
        <v>20</v>
      </c>
      <c r="C27" s="34"/>
      <c r="D27" s="80">
        <v>0</v>
      </c>
      <c r="E27" s="80"/>
      <c r="F27" s="80">
        <v>0</v>
      </c>
      <c r="G27" s="80"/>
      <c r="H27" s="80">
        <v>0</v>
      </c>
      <c r="I27" s="80"/>
      <c r="J27" s="80">
        <v>0</v>
      </c>
      <c r="K27" s="80"/>
      <c r="L27" s="80">
        <v>0</v>
      </c>
      <c r="M27" s="80"/>
      <c r="N27" s="80">
        <v>0</v>
      </c>
      <c r="O27" s="80"/>
      <c r="P27" s="80">
        <v>0</v>
      </c>
      <c r="Q27" s="80"/>
      <c r="R27" s="80">
        <v>-281880243.30000001</v>
      </c>
      <c r="S27" s="80"/>
      <c r="T27" s="80">
        <v>0</v>
      </c>
      <c r="U27" s="80"/>
      <c r="V27" s="80">
        <f>SUM(D27:U27)</f>
        <v>-281880243.30000001</v>
      </c>
    </row>
    <row r="28" spans="1:24" hidden="1" x14ac:dyDescent="0.4">
      <c r="A28" s="6" t="s">
        <v>145</v>
      </c>
      <c r="B28" s="34"/>
      <c r="C28" s="34"/>
      <c r="D28" s="80">
        <v>0</v>
      </c>
      <c r="E28" s="80"/>
      <c r="F28" s="80">
        <v>0</v>
      </c>
      <c r="G28" s="80"/>
      <c r="H28" s="80">
        <v>0</v>
      </c>
      <c r="I28" s="80"/>
      <c r="J28" s="80"/>
      <c r="K28" s="80"/>
      <c r="L28" s="80"/>
      <c r="M28" s="80"/>
      <c r="N28" s="80"/>
      <c r="O28" s="80"/>
      <c r="P28" s="80">
        <v>0</v>
      </c>
      <c r="Q28" s="80"/>
      <c r="R28" s="80">
        <f>-P28</f>
        <v>0</v>
      </c>
      <c r="S28" s="80"/>
      <c r="T28" s="80">
        <v>0</v>
      </c>
      <c r="U28" s="80"/>
      <c r="V28" s="80">
        <f>SUM(D28:U28)</f>
        <v>0</v>
      </c>
    </row>
    <row r="29" spans="1:24" x14ac:dyDescent="0.4">
      <c r="A29" s="15" t="s">
        <v>152</v>
      </c>
      <c r="B29" s="34"/>
      <c r="C29" s="34"/>
      <c r="D29" s="80">
        <v>0</v>
      </c>
      <c r="E29" s="80"/>
      <c r="F29" s="80">
        <v>0</v>
      </c>
      <c r="G29" s="80"/>
      <c r="H29" s="80">
        <v>0</v>
      </c>
      <c r="I29" s="80"/>
      <c r="J29" s="80"/>
      <c r="K29" s="80"/>
      <c r="L29" s="80">
        <v>0</v>
      </c>
      <c r="M29" s="80"/>
      <c r="N29" s="80"/>
      <c r="O29" s="80"/>
      <c r="P29" s="80">
        <v>0</v>
      </c>
      <c r="Q29" s="80"/>
      <c r="R29" s="80">
        <f>+'งบกำไรขาดทุน Q2_60'!J33</f>
        <v>27280003.320000004</v>
      </c>
      <c r="S29" s="80"/>
      <c r="T29" s="80">
        <v>-1937579.2</v>
      </c>
      <c r="U29" s="80"/>
      <c r="V29" s="80">
        <f>SUM(D29:U29)</f>
        <v>25342424.120000005</v>
      </c>
      <c r="W29" s="54">
        <f>R29-'งบกำไรขาดทุน Q2_60'!J33</f>
        <v>0</v>
      </c>
    </row>
    <row r="30" spans="1:24" x14ac:dyDescent="0.4">
      <c r="A30" s="15" t="s">
        <v>165</v>
      </c>
      <c r="B30" s="34"/>
      <c r="C30" s="34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54"/>
    </row>
    <row r="31" spans="1:24" x14ac:dyDescent="0.4">
      <c r="A31" s="15" t="s">
        <v>164</v>
      </c>
      <c r="B31" s="34"/>
      <c r="C31" s="34"/>
      <c r="D31" s="80">
        <v>0</v>
      </c>
      <c r="E31" s="80"/>
      <c r="F31" s="80">
        <v>0</v>
      </c>
      <c r="G31" s="80"/>
      <c r="H31" s="80">
        <v>0</v>
      </c>
      <c r="I31" s="80"/>
      <c r="J31" s="80"/>
      <c r="K31" s="80"/>
      <c r="L31" s="80">
        <v>0</v>
      </c>
      <c r="M31" s="80"/>
      <c r="N31" s="80"/>
      <c r="O31" s="80"/>
      <c r="P31" s="80">
        <v>0</v>
      </c>
      <c r="Q31" s="80"/>
      <c r="R31" s="80">
        <f>-T31</f>
        <v>-1937579.2</v>
      </c>
      <c r="S31" s="80"/>
      <c r="T31" s="80">
        <f>-T29</f>
        <v>1937579.2</v>
      </c>
      <c r="U31" s="80"/>
      <c r="V31" s="80">
        <f>SUM(D31:U31)</f>
        <v>0</v>
      </c>
    </row>
    <row r="32" spans="1:24" ht="9.75" customHeight="1" x14ac:dyDescent="0.4">
      <c r="B32" s="34"/>
      <c r="C32" s="34"/>
      <c r="D32" s="82"/>
      <c r="E32" s="80"/>
      <c r="F32" s="82"/>
      <c r="G32" s="80"/>
      <c r="H32" s="82"/>
      <c r="I32" s="80"/>
      <c r="J32" s="80"/>
      <c r="K32" s="80"/>
      <c r="L32" s="82"/>
      <c r="M32" s="80"/>
      <c r="N32" s="80"/>
      <c r="O32" s="80"/>
      <c r="P32" s="82"/>
      <c r="Q32" s="80"/>
      <c r="R32" s="82"/>
      <c r="S32" s="80"/>
      <c r="T32" s="82"/>
      <c r="U32" s="80"/>
      <c r="V32" s="82"/>
    </row>
    <row r="33" spans="1:35" ht="18.75" thickBot="1" x14ac:dyDescent="0.45">
      <c r="A33" s="15" t="s">
        <v>218</v>
      </c>
      <c r="B33" s="34"/>
      <c r="C33" s="34"/>
      <c r="D33" s="88">
        <f>SUM(D24:D32)</f>
        <v>704700608.25</v>
      </c>
      <c r="E33" s="80"/>
      <c r="F33" s="88">
        <f>SUM(F24:F32)</f>
        <v>0</v>
      </c>
      <c r="G33" s="80"/>
      <c r="H33" s="88">
        <f>SUM(H24:H32)</f>
        <v>144890157.11000001</v>
      </c>
      <c r="I33" s="80"/>
      <c r="J33" s="80"/>
      <c r="K33" s="80"/>
      <c r="L33" s="88">
        <f>SUM(L24:L32)</f>
        <v>0</v>
      </c>
      <c r="M33" s="80"/>
      <c r="N33" s="80"/>
      <c r="O33" s="80"/>
      <c r="P33" s="88">
        <f>SUM(P24:P32)</f>
        <v>70591864.099999994</v>
      </c>
      <c r="Q33" s="80"/>
      <c r="R33" s="88">
        <f>SUM(R24:R32)</f>
        <v>434286143.52000004</v>
      </c>
      <c r="S33" s="80"/>
      <c r="T33" s="88">
        <f>SUM(T24:T32)</f>
        <v>0</v>
      </c>
      <c r="U33" s="80"/>
      <c r="V33" s="88">
        <f>SUM(V24:V32)</f>
        <v>1354468772.98</v>
      </c>
      <c r="W33" s="54">
        <f>V33-'งบแสดงฐานะการเงิน Q2_60'!J115</f>
        <v>0</v>
      </c>
    </row>
    <row r="34" spans="1:35" ht="18.75" thickTop="1" x14ac:dyDescent="0.4">
      <c r="B34" s="34"/>
      <c r="C34" s="34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</row>
    <row r="35" spans="1:35" ht="12" hidden="1" customHeight="1" x14ac:dyDescent="0.4"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35" x14ac:dyDescent="0.4">
      <c r="A36" s="6" t="s">
        <v>106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9" spans="1:35" s="2" customFormat="1" x14ac:dyDescent="0.4">
      <c r="A39" s="20" t="s">
        <v>27</v>
      </c>
      <c r="C39" s="7"/>
      <c r="D39" s="20"/>
      <c r="E39" s="7"/>
      <c r="F39" s="7"/>
      <c r="G39" s="7"/>
      <c r="H39" s="20" t="s">
        <v>27</v>
      </c>
      <c r="I39" s="20"/>
      <c r="J39" s="20"/>
      <c r="K39" s="20"/>
      <c r="L39" s="20"/>
      <c r="M39" s="20"/>
      <c r="N39" s="20"/>
      <c r="O39" s="7"/>
      <c r="P39" s="7"/>
      <c r="Q39" s="7"/>
      <c r="R39" s="7"/>
      <c r="S39" s="7"/>
      <c r="T39" s="7"/>
      <c r="U39" s="7"/>
      <c r="V39" s="7"/>
      <c r="W39" s="7"/>
      <c r="X39" s="1"/>
      <c r="Y39" s="1"/>
      <c r="Z39" s="3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4">
      <c r="A40" s="21"/>
    </row>
  </sheetData>
  <mergeCells count="7">
    <mergeCell ref="P9:R9"/>
    <mergeCell ref="R1:V1"/>
    <mergeCell ref="D7:V7"/>
    <mergeCell ref="A2:V2"/>
    <mergeCell ref="A3:V3"/>
    <mergeCell ref="A4:V4"/>
    <mergeCell ref="A5:V5"/>
  </mergeCells>
  <phoneticPr fontId="0" type="noConversion"/>
  <printOptions horizontalCentered="1"/>
  <pageMargins left="0.86614173228346458" right="0.55118110236220474" top="0.39370078740157483" bottom="0.27559055118110237" header="0.35433070866141736" footer="0.11811023622047245"/>
  <pageSetup paperSize="9" scale="88" orientation="landscape" r:id="rId1"/>
  <headerFooter alignWithMargins="0">
    <oddHeader>&amp;L&amp;"Angsana New,Regular"สำนักงาน เอ. เอ็ม. ที. แอสโซซิเอท</oddHeader>
    <oddFooter>&amp;C5</oddFooter>
  </headerFooter>
  <rowBreaks count="1" manualBreakCount="1"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view="pageBreakPreview" zoomScaleNormal="100" zoomScaleSheetLayoutView="100" workbookViewId="0">
      <selection activeCell="D17" sqref="D17"/>
    </sheetView>
  </sheetViews>
  <sheetFormatPr defaultRowHeight="18" x14ac:dyDescent="0.4"/>
  <cols>
    <col min="1" max="1" width="2.28515625" style="16" customWidth="1"/>
    <col min="2" max="2" width="2.7109375" style="16" customWidth="1"/>
    <col min="3" max="3" width="2.140625" style="16" customWidth="1"/>
    <col min="4" max="4" width="40.42578125" style="16" customWidth="1"/>
    <col min="5" max="5" width="6.7109375" style="10" customWidth="1"/>
    <col min="6" max="6" width="0.7109375" style="10" customWidth="1"/>
    <col min="7" max="7" width="13.42578125" style="16" customWidth="1"/>
    <col min="8" max="8" width="0.7109375" style="16" customWidth="1"/>
    <col min="9" max="9" width="13.28515625" style="16" customWidth="1"/>
    <col min="10" max="10" width="0.5703125" style="16" customWidth="1"/>
    <col min="11" max="11" width="13.28515625" style="16" customWidth="1"/>
    <col min="12" max="12" width="0.7109375" style="16" customWidth="1"/>
    <col min="13" max="13" width="14" style="16" customWidth="1"/>
    <col min="14" max="16384" width="9.140625" style="16"/>
  </cols>
  <sheetData>
    <row r="1" spans="1:13" x14ac:dyDescent="0.4">
      <c r="K1" s="134"/>
      <c r="L1" s="134"/>
      <c r="M1" s="134"/>
    </row>
    <row r="3" spans="1:13" x14ac:dyDescent="0.4">
      <c r="A3" s="126" t="s">
        <v>57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x14ac:dyDescent="0.4">
      <c r="A4" s="131" t="s">
        <v>35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13" x14ac:dyDescent="0.4">
      <c r="A5" s="131" t="s">
        <v>209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</row>
    <row r="6" spans="1:13" x14ac:dyDescent="0.4">
      <c r="A6" s="123"/>
      <c r="B6" s="123"/>
      <c r="C6" s="123"/>
      <c r="D6" s="123"/>
      <c r="E6" s="123"/>
      <c r="F6" s="123"/>
      <c r="G6" s="135" t="s">
        <v>19</v>
      </c>
      <c r="H6" s="135"/>
      <c r="I6" s="135"/>
      <c r="J6" s="135"/>
      <c r="K6" s="135"/>
      <c r="L6" s="135"/>
      <c r="M6" s="135"/>
    </row>
    <row r="7" spans="1:13" x14ac:dyDescent="0.4">
      <c r="G7" s="135" t="s">
        <v>40</v>
      </c>
      <c r="H7" s="135"/>
      <c r="I7" s="135"/>
      <c r="J7" s="4"/>
      <c r="K7" s="135" t="s">
        <v>157</v>
      </c>
      <c r="L7" s="135"/>
      <c r="M7" s="135"/>
    </row>
    <row r="8" spans="1:13" x14ac:dyDescent="0.4">
      <c r="G8" s="139" t="s">
        <v>191</v>
      </c>
      <c r="H8" s="139"/>
      <c r="I8" s="139"/>
      <c r="J8" s="6"/>
      <c r="K8" s="139" t="s">
        <v>191</v>
      </c>
      <c r="L8" s="139"/>
      <c r="M8" s="139"/>
    </row>
    <row r="9" spans="1:13" ht="18.75" customHeight="1" x14ac:dyDescent="0.4">
      <c r="E9" s="122" t="s">
        <v>45</v>
      </c>
      <c r="G9" s="38" t="s">
        <v>210</v>
      </c>
      <c r="H9" s="124"/>
      <c r="I9" s="38" t="s">
        <v>178</v>
      </c>
      <c r="J9" s="24"/>
      <c r="K9" s="38" t="str">
        <f>+G9</f>
        <v>2560</v>
      </c>
      <c r="L9" s="124"/>
      <c r="M9" s="38" t="str">
        <f>+I9</f>
        <v>2559</v>
      </c>
    </row>
    <row r="10" spans="1:13" x14ac:dyDescent="0.4">
      <c r="A10" s="12" t="s">
        <v>36</v>
      </c>
      <c r="B10" s="12"/>
      <c r="C10" s="12"/>
      <c r="D10" s="12"/>
      <c r="F10" s="125"/>
      <c r="G10" s="12"/>
      <c r="H10" s="12"/>
      <c r="I10" s="12"/>
      <c r="J10" s="12"/>
      <c r="K10" s="12"/>
      <c r="L10" s="37"/>
      <c r="M10" s="12"/>
    </row>
    <row r="11" spans="1:13" x14ac:dyDescent="0.4">
      <c r="A11" s="12"/>
      <c r="B11" s="12" t="s">
        <v>156</v>
      </c>
      <c r="C11" s="12"/>
      <c r="D11" s="12"/>
      <c r="E11" s="125"/>
      <c r="F11" s="125"/>
      <c r="G11" s="66">
        <f>'งบกำไรขาดทุน Q2_60'!F31</f>
        <v>119170965.16000001</v>
      </c>
      <c r="H11" s="66"/>
      <c r="I11" s="66">
        <f>'งบกำไรขาดทุน Q2_60'!H31</f>
        <v>84871093.189999953</v>
      </c>
      <c r="J11" s="66"/>
      <c r="K11" s="66">
        <f>'งบกำไรขาดทุน Q2_60'!J31</f>
        <v>27280003.320000004</v>
      </c>
      <c r="L11" s="66"/>
      <c r="M11" s="66">
        <f>'งบกำไรขาดทุน Q2_60'!L31</f>
        <v>102094166.37000002</v>
      </c>
    </row>
    <row r="12" spans="1:13" x14ac:dyDescent="0.4">
      <c r="A12" s="12"/>
      <c r="B12" s="12" t="s">
        <v>37</v>
      </c>
      <c r="C12" s="12"/>
      <c r="D12" s="12"/>
      <c r="E12" s="125"/>
      <c r="F12" s="125"/>
      <c r="G12" s="66"/>
      <c r="H12" s="66"/>
      <c r="I12" s="66"/>
      <c r="J12" s="66"/>
      <c r="K12" s="66"/>
      <c r="L12" s="66"/>
      <c r="M12" s="66"/>
    </row>
    <row r="13" spans="1:13" x14ac:dyDescent="0.4">
      <c r="A13" s="12"/>
      <c r="B13" s="12"/>
      <c r="C13" s="12"/>
      <c r="D13" s="37" t="s">
        <v>4</v>
      </c>
      <c r="E13" s="18" t="s">
        <v>220</v>
      </c>
      <c r="F13" s="125"/>
      <c r="G13" s="66">
        <v>1783764.44</v>
      </c>
      <c r="H13" s="66"/>
      <c r="I13" s="66">
        <v>1481848.7</v>
      </c>
      <c r="J13" s="66"/>
      <c r="K13" s="66">
        <v>1782772.67</v>
      </c>
      <c r="L13" s="66"/>
      <c r="M13" s="66">
        <v>1466877.94</v>
      </c>
    </row>
    <row r="14" spans="1:13" x14ac:dyDescent="0.4">
      <c r="A14" s="12"/>
      <c r="B14" s="12"/>
      <c r="C14" s="12"/>
      <c r="D14" s="12" t="s">
        <v>107</v>
      </c>
      <c r="E14" s="18"/>
      <c r="F14" s="125"/>
      <c r="G14" s="66">
        <v>0</v>
      </c>
      <c r="H14" s="66"/>
      <c r="I14" s="66">
        <v>-24630626</v>
      </c>
      <c r="J14" s="66"/>
      <c r="K14" s="66">
        <v>0</v>
      </c>
      <c r="L14" s="66"/>
      <c r="M14" s="66">
        <v>-24630626</v>
      </c>
    </row>
    <row r="15" spans="1:13" x14ac:dyDescent="0.4">
      <c r="A15" s="12"/>
      <c r="B15" s="12"/>
      <c r="C15" s="12"/>
      <c r="D15" s="12" t="s">
        <v>202</v>
      </c>
      <c r="E15" s="18">
        <v>11</v>
      </c>
      <c r="F15" s="125"/>
      <c r="G15" s="66">
        <v>-25375997.460000001</v>
      </c>
      <c r="H15" s="66"/>
      <c r="I15" s="66">
        <v>0</v>
      </c>
      <c r="J15" s="66"/>
      <c r="K15" s="66">
        <v>-25375997.460000001</v>
      </c>
      <c r="L15" s="66"/>
      <c r="M15" s="66">
        <v>1999970</v>
      </c>
    </row>
    <row r="16" spans="1:13" x14ac:dyDescent="0.4">
      <c r="A16" s="12"/>
      <c r="B16" s="12"/>
      <c r="C16" s="12"/>
      <c r="D16" s="12" t="s">
        <v>221</v>
      </c>
      <c r="E16" s="18"/>
      <c r="F16" s="125"/>
      <c r="G16" s="66">
        <v>-23639384.309999999</v>
      </c>
      <c r="H16" s="66"/>
      <c r="I16" s="66">
        <v>0</v>
      </c>
      <c r="J16" s="66"/>
      <c r="K16" s="66">
        <v>-23639384.309999999</v>
      </c>
      <c r="L16" s="66"/>
      <c r="M16" s="66">
        <v>0</v>
      </c>
    </row>
    <row r="17" spans="1:13" x14ac:dyDescent="0.4">
      <c r="A17" s="12"/>
      <c r="B17" s="12"/>
      <c r="C17" s="12"/>
      <c r="D17" s="37" t="s">
        <v>79</v>
      </c>
      <c r="E17" s="72">
        <v>4.4000000000000004</v>
      </c>
      <c r="F17" s="18"/>
      <c r="G17" s="66">
        <v>4274977.7300000004</v>
      </c>
      <c r="H17" s="80"/>
      <c r="I17" s="66">
        <v>-102907784.02</v>
      </c>
      <c r="J17" s="80"/>
      <c r="K17" s="66">
        <v>43854282.829999998</v>
      </c>
      <c r="L17" s="66"/>
      <c r="M17" s="66">
        <v>-86638363.870000005</v>
      </c>
    </row>
    <row r="18" spans="1:13" x14ac:dyDescent="0.4">
      <c r="A18" s="12"/>
      <c r="B18" s="12"/>
      <c r="C18" s="12"/>
      <c r="D18" s="37" t="s">
        <v>222</v>
      </c>
      <c r="E18" s="72"/>
      <c r="F18" s="18"/>
      <c r="G18" s="66">
        <v>-22648355.609999999</v>
      </c>
      <c r="H18" s="80"/>
      <c r="I18" s="66">
        <v>0</v>
      </c>
      <c r="J18" s="80"/>
      <c r="K18" s="66">
        <v>-22648355.609999999</v>
      </c>
      <c r="L18" s="66"/>
      <c r="M18" s="66">
        <v>0</v>
      </c>
    </row>
    <row r="19" spans="1:13" ht="18" customHeight="1" x14ac:dyDescent="0.4">
      <c r="A19" s="12"/>
      <c r="B19" s="12"/>
      <c r="C19" s="12"/>
      <c r="D19" s="37" t="s">
        <v>127</v>
      </c>
      <c r="E19" s="125">
        <v>17</v>
      </c>
      <c r="F19" s="18"/>
      <c r="G19" s="66">
        <v>1166449</v>
      </c>
      <c r="H19" s="80"/>
      <c r="I19" s="66">
        <v>907736</v>
      </c>
      <c r="J19" s="80"/>
      <c r="K19" s="66">
        <v>1034577</v>
      </c>
      <c r="L19" s="66"/>
      <c r="M19" s="66">
        <v>740992</v>
      </c>
    </row>
    <row r="20" spans="1:13" x14ac:dyDescent="0.4">
      <c r="D20" s="6" t="s">
        <v>155</v>
      </c>
      <c r="E20" s="10">
        <v>19.100000000000001</v>
      </c>
      <c r="G20" s="16">
        <v>6146768.0199999996</v>
      </c>
      <c r="I20" s="16">
        <v>484544.07</v>
      </c>
      <c r="K20" s="66">
        <v>5891312.8700000001</v>
      </c>
      <c r="M20" s="11">
        <v>0</v>
      </c>
    </row>
    <row r="21" spans="1:13" x14ac:dyDescent="0.4">
      <c r="A21" s="12"/>
      <c r="B21" s="12"/>
      <c r="C21" s="12"/>
      <c r="D21" s="6" t="s">
        <v>153</v>
      </c>
      <c r="E21" s="10">
        <v>19.100000000000001</v>
      </c>
      <c r="F21" s="18"/>
      <c r="G21" s="80">
        <v>1397466.64</v>
      </c>
      <c r="H21" s="80"/>
      <c r="I21" s="80">
        <v>23720068.789999999</v>
      </c>
      <c r="J21" s="80"/>
      <c r="K21" s="80">
        <v>1423841.04</v>
      </c>
      <c r="L21" s="80"/>
      <c r="M21" s="80">
        <v>22113868.27</v>
      </c>
    </row>
    <row r="22" spans="1:13" x14ac:dyDescent="0.4">
      <c r="A22" s="12"/>
      <c r="B22" s="12"/>
      <c r="C22" s="12"/>
      <c r="D22" s="37" t="s">
        <v>96</v>
      </c>
      <c r="E22" s="18"/>
      <c r="F22" s="18"/>
      <c r="G22" s="82">
        <v>463948.09</v>
      </c>
      <c r="H22" s="80"/>
      <c r="I22" s="82">
        <v>0</v>
      </c>
      <c r="J22" s="80"/>
      <c r="K22" s="82">
        <v>4000982.3</v>
      </c>
      <c r="L22" s="80"/>
      <c r="M22" s="82">
        <v>2656375.34</v>
      </c>
    </row>
    <row r="23" spans="1:13" x14ac:dyDescent="0.4">
      <c r="A23" s="12"/>
      <c r="B23" s="12" t="s">
        <v>80</v>
      </c>
      <c r="C23" s="12"/>
      <c r="D23" s="12"/>
      <c r="E23" s="18"/>
      <c r="F23" s="18"/>
      <c r="G23" s="66">
        <f>+SUM(G11:G22)</f>
        <v>62740601.700000018</v>
      </c>
      <c r="H23" s="80"/>
      <c r="I23" s="66">
        <f>+SUM(I11:I22)</f>
        <v>-16073119.270000041</v>
      </c>
      <c r="J23" s="80"/>
      <c r="K23" s="66">
        <f>+SUM(K11:K22)</f>
        <v>13604034.650000002</v>
      </c>
      <c r="L23" s="80"/>
      <c r="M23" s="66">
        <f>+SUM(M11:M22)</f>
        <v>19803260.050000012</v>
      </c>
    </row>
    <row r="24" spans="1:13" x14ac:dyDescent="0.4">
      <c r="A24" s="12"/>
      <c r="B24" s="12" t="s">
        <v>66</v>
      </c>
      <c r="C24" s="12"/>
      <c r="D24" s="12"/>
      <c r="E24" s="18"/>
      <c r="F24" s="18"/>
      <c r="G24" s="54"/>
      <c r="H24" s="71"/>
      <c r="I24" s="54"/>
      <c r="J24" s="71"/>
      <c r="K24" s="54"/>
      <c r="L24" s="71"/>
      <c r="M24" s="54"/>
    </row>
    <row r="25" spans="1:13" x14ac:dyDescent="0.4">
      <c r="A25" s="12"/>
      <c r="B25" s="12"/>
      <c r="C25" s="16" t="s">
        <v>102</v>
      </c>
      <c r="D25" s="12"/>
      <c r="E25" s="28">
        <v>4.3</v>
      </c>
      <c r="F25" s="125"/>
      <c r="G25" s="66">
        <v>-109169690.08</v>
      </c>
      <c r="H25" s="66"/>
      <c r="I25" s="66">
        <v>-286373.09999999998</v>
      </c>
      <c r="J25" s="66"/>
      <c r="K25" s="66">
        <v>-142829771.75999999</v>
      </c>
      <c r="L25" s="66"/>
      <c r="M25" s="66">
        <v>1499864.53</v>
      </c>
    </row>
    <row r="26" spans="1:13" x14ac:dyDescent="0.4">
      <c r="A26" s="12"/>
      <c r="B26" s="12"/>
      <c r="C26" s="12" t="s">
        <v>99</v>
      </c>
      <c r="D26" s="12"/>
      <c r="E26" s="125">
        <v>6</v>
      </c>
      <c r="F26" s="125"/>
      <c r="G26" s="66">
        <v>-19902000</v>
      </c>
      <c r="H26" s="66"/>
      <c r="I26" s="66">
        <v>22470000</v>
      </c>
      <c r="J26" s="66"/>
      <c r="K26" s="66">
        <v>-19902000</v>
      </c>
      <c r="L26" s="66"/>
      <c r="M26" s="66">
        <v>6420000</v>
      </c>
    </row>
    <row r="27" spans="1:13" x14ac:dyDescent="0.4">
      <c r="A27" s="12"/>
      <c r="B27" s="12"/>
      <c r="C27" s="12" t="s">
        <v>98</v>
      </c>
      <c r="D27" s="12"/>
      <c r="E27" s="28">
        <v>2.2000000000000002</v>
      </c>
      <c r="F27" s="125"/>
      <c r="G27" s="66">
        <v>-127857.05</v>
      </c>
      <c r="H27" s="66"/>
      <c r="I27" s="66">
        <v>39259444.109999999</v>
      </c>
      <c r="J27" s="66"/>
      <c r="K27" s="66">
        <v>-833285.52</v>
      </c>
      <c r="L27" s="66"/>
      <c r="M27" s="66">
        <v>-949706.7</v>
      </c>
    </row>
    <row r="28" spans="1:13" x14ac:dyDescent="0.4">
      <c r="A28" s="12"/>
      <c r="B28" s="12"/>
      <c r="C28" s="12" t="s">
        <v>147</v>
      </c>
      <c r="D28" s="12"/>
      <c r="E28" s="125">
        <v>7</v>
      </c>
      <c r="F28" s="125"/>
      <c r="G28" s="66">
        <v>1324347.9400000002</v>
      </c>
      <c r="H28" s="66"/>
      <c r="I28" s="66">
        <v>-1668594.75</v>
      </c>
      <c r="J28" s="66"/>
      <c r="K28" s="66">
        <v>1191724.8500000001</v>
      </c>
      <c r="L28" s="66"/>
      <c r="M28" s="66">
        <v>-1856900.79</v>
      </c>
    </row>
    <row r="29" spans="1:13" x14ac:dyDescent="0.4">
      <c r="A29" s="12"/>
      <c r="B29" s="12"/>
      <c r="C29" s="12" t="s">
        <v>148</v>
      </c>
      <c r="D29" s="12"/>
      <c r="E29" s="28">
        <v>2.2999999999999998</v>
      </c>
      <c r="F29" s="125"/>
      <c r="G29" s="66">
        <v>-27159103.349999998</v>
      </c>
      <c r="H29" s="66"/>
      <c r="I29" s="66">
        <v>0</v>
      </c>
      <c r="J29" s="66"/>
      <c r="K29" s="66">
        <v>-2750961.92</v>
      </c>
      <c r="L29" s="66"/>
      <c r="M29" s="66">
        <v>-2807020.88</v>
      </c>
    </row>
    <row r="30" spans="1:13" x14ac:dyDescent="0.4">
      <c r="A30" s="12"/>
      <c r="B30" s="12"/>
      <c r="C30" s="12" t="s">
        <v>50</v>
      </c>
      <c r="D30" s="12"/>
      <c r="E30" s="125"/>
      <c r="F30" s="125"/>
      <c r="G30" s="66">
        <v>161560.32000000001</v>
      </c>
      <c r="H30" s="66"/>
      <c r="I30" s="66">
        <v>5472720.4100000001</v>
      </c>
      <c r="J30" s="66"/>
      <c r="K30" s="66">
        <v>80700.13</v>
      </c>
      <c r="L30" s="66"/>
      <c r="M30" s="66">
        <v>-2166.52</v>
      </c>
    </row>
    <row r="31" spans="1:13" x14ac:dyDescent="0.4">
      <c r="A31" s="12"/>
      <c r="B31" s="12"/>
      <c r="C31" s="12" t="s">
        <v>52</v>
      </c>
      <c r="D31" s="12"/>
      <c r="E31" s="11"/>
      <c r="F31" s="125"/>
      <c r="G31" s="66">
        <v>2401777.79</v>
      </c>
      <c r="H31" s="66"/>
      <c r="I31" s="66">
        <v>2021950.49</v>
      </c>
      <c r="J31" s="66"/>
      <c r="K31" s="66">
        <v>2531547.96</v>
      </c>
      <c r="L31" s="66"/>
      <c r="M31" s="66">
        <v>2020212.98</v>
      </c>
    </row>
    <row r="32" spans="1:13" x14ac:dyDescent="0.4">
      <c r="A32" s="12"/>
      <c r="B32" s="12" t="s">
        <v>67</v>
      </c>
      <c r="C32" s="12"/>
      <c r="D32" s="12"/>
      <c r="E32" s="125"/>
      <c r="F32" s="125"/>
      <c r="G32" s="66"/>
      <c r="H32" s="66"/>
      <c r="I32" s="66"/>
      <c r="J32" s="66"/>
      <c r="K32" s="66"/>
      <c r="L32" s="66"/>
      <c r="M32" s="66"/>
    </row>
    <row r="33" spans="1:22" x14ac:dyDescent="0.4">
      <c r="A33" s="12"/>
      <c r="B33" s="12"/>
      <c r="C33" s="12" t="s">
        <v>223</v>
      </c>
      <c r="D33" s="12"/>
      <c r="E33" s="125">
        <v>14</v>
      </c>
      <c r="F33" s="125"/>
      <c r="G33" s="66">
        <v>-1012028.06</v>
      </c>
      <c r="H33" s="66"/>
      <c r="I33" s="66">
        <v>0</v>
      </c>
      <c r="J33" s="66"/>
      <c r="K33" s="66">
        <v>0</v>
      </c>
      <c r="L33" s="66"/>
      <c r="M33" s="66">
        <v>0</v>
      </c>
    </row>
    <row r="34" spans="1:22" x14ac:dyDescent="0.4">
      <c r="A34" s="12"/>
      <c r="B34" s="12"/>
      <c r="C34" s="12" t="s">
        <v>100</v>
      </c>
      <c r="D34" s="12"/>
      <c r="E34" s="28">
        <v>2.5</v>
      </c>
      <c r="F34" s="125"/>
      <c r="G34" s="66">
        <v>219061.44</v>
      </c>
      <c r="H34" s="66"/>
      <c r="I34" s="66">
        <v>-119594.47</v>
      </c>
      <c r="J34" s="66"/>
      <c r="K34" s="66">
        <v>0</v>
      </c>
      <c r="L34" s="66"/>
      <c r="M34" s="66">
        <v>0</v>
      </c>
    </row>
    <row r="35" spans="1:22" x14ac:dyDescent="0.4">
      <c r="A35" s="12"/>
      <c r="B35" s="12"/>
      <c r="C35" s="12" t="s">
        <v>149</v>
      </c>
      <c r="D35" s="12"/>
      <c r="E35" s="125">
        <v>15</v>
      </c>
      <c r="F35" s="125"/>
      <c r="G35" s="66">
        <v>-40369125.210000001</v>
      </c>
      <c r="H35" s="66"/>
      <c r="I35" s="66">
        <v>-42365605.240000002</v>
      </c>
      <c r="J35" s="66"/>
      <c r="K35" s="66">
        <v>-27551247.34</v>
      </c>
      <c r="L35" s="66"/>
      <c r="M35" s="66">
        <v>-19452689.949999999</v>
      </c>
    </row>
    <row r="36" spans="1:22" x14ac:dyDescent="0.4">
      <c r="A36" s="12"/>
      <c r="B36" s="12"/>
      <c r="C36" s="12" t="s">
        <v>159</v>
      </c>
      <c r="D36" s="12"/>
      <c r="E36" s="28">
        <v>2.6</v>
      </c>
      <c r="F36" s="125"/>
      <c r="G36" s="66">
        <v>0</v>
      </c>
      <c r="H36" s="66"/>
      <c r="I36" s="66">
        <v>0</v>
      </c>
      <c r="J36" s="66"/>
      <c r="K36" s="66">
        <v>3230666.2</v>
      </c>
      <c r="L36" s="66"/>
      <c r="M36" s="66">
        <v>-1690715.05</v>
      </c>
    </row>
    <row r="37" spans="1:22" x14ac:dyDescent="0.4">
      <c r="A37" s="12"/>
      <c r="B37" s="12"/>
      <c r="C37" s="12" t="s">
        <v>55</v>
      </c>
      <c r="D37" s="12"/>
      <c r="E37" s="125"/>
      <c r="F37" s="125"/>
      <c r="G37" s="80">
        <v>9748206.2599999998</v>
      </c>
      <c r="H37" s="80"/>
      <c r="I37" s="80">
        <v>-7187188.5</v>
      </c>
      <c r="J37" s="80"/>
      <c r="K37" s="80">
        <v>5882969.0199999996</v>
      </c>
      <c r="L37" s="80"/>
      <c r="M37" s="80">
        <v>-5918945.2300000004</v>
      </c>
    </row>
    <row r="38" spans="1:22" x14ac:dyDescent="0.4">
      <c r="A38" s="12"/>
      <c r="B38" s="12"/>
      <c r="C38" s="12" t="s">
        <v>224</v>
      </c>
      <c r="D38" s="12"/>
      <c r="E38" s="125"/>
      <c r="F38" s="125"/>
      <c r="G38" s="82">
        <v>-7981967.9400000004</v>
      </c>
      <c r="H38" s="66"/>
      <c r="I38" s="82">
        <v>907736</v>
      </c>
      <c r="J38" s="66"/>
      <c r="K38" s="82">
        <v>-8113839.9400000004</v>
      </c>
      <c r="L38" s="66"/>
      <c r="M38" s="82">
        <v>740992</v>
      </c>
    </row>
    <row r="39" spans="1:22" s="12" customFormat="1" x14ac:dyDescent="0.4">
      <c r="B39" s="12" t="s">
        <v>84</v>
      </c>
      <c r="E39" s="125"/>
      <c r="F39" s="125"/>
      <c r="G39" s="66">
        <f>SUM(G23:G38)</f>
        <v>-129126216.23999996</v>
      </c>
      <c r="H39" s="66"/>
      <c r="I39" s="66">
        <f>SUM(I23:I38)</f>
        <v>2431375.6799999624</v>
      </c>
      <c r="J39" s="66"/>
      <c r="K39" s="66">
        <f>SUM(K23:K38)</f>
        <v>-175459463.66999999</v>
      </c>
      <c r="L39" s="66"/>
      <c r="M39" s="66">
        <f>SUM(M23:M38)</f>
        <v>-2193815.5599999828</v>
      </c>
    </row>
    <row r="40" spans="1:22" s="12" customFormat="1" x14ac:dyDescent="0.4">
      <c r="C40" s="12" t="s">
        <v>85</v>
      </c>
      <c r="E40" s="125"/>
      <c r="F40" s="125"/>
      <c r="G40" s="66">
        <v>-240419.02</v>
      </c>
      <c r="H40" s="66"/>
      <c r="I40" s="66">
        <v>0</v>
      </c>
      <c r="J40" s="66"/>
      <c r="K40" s="66">
        <v>-343104.91</v>
      </c>
      <c r="L40" s="66"/>
      <c r="M40" s="66">
        <v>-2656375.34</v>
      </c>
    </row>
    <row r="41" spans="1:22" s="12" customFormat="1" x14ac:dyDescent="0.4">
      <c r="C41" s="12" t="s">
        <v>86</v>
      </c>
      <c r="E41" s="125"/>
      <c r="F41" s="125"/>
      <c r="G41" s="66">
        <v>-126362069.34</v>
      </c>
      <c r="H41" s="66"/>
      <c r="I41" s="66">
        <v>-1338233.3</v>
      </c>
      <c r="J41" s="66"/>
      <c r="K41" s="66">
        <v>-125020093.02</v>
      </c>
      <c r="L41" s="66"/>
      <c r="M41" s="66">
        <v>-799239.39</v>
      </c>
    </row>
    <row r="42" spans="1:22" x14ac:dyDescent="0.4">
      <c r="A42" s="12"/>
      <c r="B42" s="12"/>
      <c r="C42" s="12"/>
      <c r="D42" s="12" t="s">
        <v>87</v>
      </c>
      <c r="E42" s="125"/>
      <c r="F42" s="125"/>
      <c r="G42" s="77">
        <f>SUM(G39:G41)</f>
        <v>-255728704.59999996</v>
      </c>
      <c r="H42" s="66"/>
      <c r="I42" s="77">
        <f>SUM(I39:I41)</f>
        <v>1093142.3799999624</v>
      </c>
      <c r="J42" s="66"/>
      <c r="K42" s="77">
        <f>SUM(K39:K41)</f>
        <v>-300822661.59999996</v>
      </c>
      <c r="L42" s="66"/>
      <c r="M42" s="77">
        <f>SUM(M39:M41)</f>
        <v>-5649430.2899999823</v>
      </c>
    </row>
    <row r="43" spans="1:22" ht="12" customHeight="1" x14ac:dyDescent="0.4">
      <c r="A43" s="12"/>
      <c r="B43" s="12"/>
      <c r="C43" s="12"/>
      <c r="D43" s="12"/>
      <c r="E43" s="125"/>
      <c r="F43" s="125"/>
      <c r="G43" s="80"/>
      <c r="H43" s="66"/>
      <c r="I43" s="80"/>
      <c r="J43" s="66"/>
      <c r="K43" s="80"/>
      <c r="L43" s="66"/>
      <c r="M43" s="80"/>
    </row>
    <row r="44" spans="1:22" x14ac:dyDescent="0.4">
      <c r="A44" s="6" t="s">
        <v>106</v>
      </c>
      <c r="B44" s="12"/>
      <c r="C44" s="12"/>
      <c r="D44" s="12"/>
      <c r="E44" s="125"/>
      <c r="F44" s="125"/>
      <c r="G44" s="80"/>
      <c r="H44" s="66"/>
      <c r="I44" s="80"/>
      <c r="J44" s="66"/>
      <c r="K44" s="80"/>
      <c r="L44" s="66"/>
      <c r="M44" s="80"/>
    </row>
    <row r="45" spans="1:22" x14ac:dyDescent="0.4">
      <c r="A45" s="6"/>
      <c r="B45" s="12"/>
      <c r="C45" s="12"/>
      <c r="D45" s="12"/>
      <c r="E45" s="125"/>
      <c r="F45" s="125"/>
      <c r="G45" s="80"/>
      <c r="H45" s="66"/>
      <c r="I45" s="80"/>
      <c r="J45" s="66"/>
      <c r="K45" s="80"/>
      <c r="L45" s="66"/>
      <c r="M45" s="80"/>
    </row>
    <row r="46" spans="1:22" x14ac:dyDescent="0.4">
      <c r="A46" s="6"/>
      <c r="B46" s="12"/>
      <c r="C46" s="12"/>
      <c r="D46" s="12"/>
      <c r="E46" s="125"/>
      <c r="F46" s="125"/>
      <c r="G46" s="19"/>
      <c r="H46" s="11"/>
      <c r="I46" s="19"/>
      <c r="J46" s="11"/>
      <c r="K46" s="19"/>
      <c r="L46" s="11"/>
      <c r="M46" s="19"/>
    </row>
    <row r="47" spans="1:22" s="6" customFormat="1" x14ac:dyDescent="0.4">
      <c r="A47" s="124"/>
      <c r="B47" s="20" t="s">
        <v>27</v>
      </c>
      <c r="C47" s="124"/>
      <c r="D47" s="20"/>
      <c r="E47" s="124"/>
      <c r="F47" s="20" t="s">
        <v>27</v>
      </c>
      <c r="G47" s="124"/>
      <c r="H47" s="124"/>
      <c r="I47" s="124"/>
      <c r="J47" s="124"/>
      <c r="K47" s="124"/>
      <c r="L47" s="124"/>
      <c r="M47" s="124"/>
      <c r="N47" s="15"/>
      <c r="O47" s="15"/>
      <c r="P47" s="15"/>
      <c r="Q47" s="15"/>
      <c r="R47" s="15"/>
      <c r="S47" s="15"/>
      <c r="T47" s="15"/>
      <c r="U47" s="15"/>
      <c r="V47" s="15"/>
    </row>
    <row r="48" spans="1:22" x14ac:dyDescent="0.4">
      <c r="A48" s="138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</row>
    <row r="49" spans="1:13" x14ac:dyDescent="0.4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34"/>
      <c r="L49" s="134"/>
      <c r="M49" s="134"/>
    </row>
    <row r="50" spans="1:13" x14ac:dyDescent="0.4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</row>
    <row r="51" spans="1:13" x14ac:dyDescent="0.4">
      <c r="A51" s="126" t="s">
        <v>57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</row>
    <row r="52" spans="1:13" x14ac:dyDescent="0.4">
      <c r="A52" s="131" t="s">
        <v>35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</row>
    <row r="53" spans="1:13" x14ac:dyDescent="0.4">
      <c r="A53" s="131" t="str">
        <f>+A5</f>
        <v>สำหรับงวดหกเดือนสิ้นสุดวันที่ 30 มิถุนายน 2560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</row>
    <row r="54" spans="1:13" ht="9" customHeight="1" x14ac:dyDescent="0.4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</row>
    <row r="55" spans="1:13" x14ac:dyDescent="0.4">
      <c r="A55" s="123"/>
      <c r="B55" s="123"/>
      <c r="C55" s="123"/>
      <c r="D55" s="123"/>
      <c r="E55" s="123"/>
      <c r="F55" s="123"/>
      <c r="G55" s="135" t="s">
        <v>19</v>
      </c>
      <c r="H55" s="135"/>
      <c r="I55" s="135"/>
      <c r="J55" s="135"/>
      <c r="K55" s="135"/>
      <c r="L55" s="135"/>
      <c r="M55" s="135"/>
    </row>
    <row r="56" spans="1:13" x14ac:dyDescent="0.4">
      <c r="G56" s="135" t="s">
        <v>40</v>
      </c>
      <c r="H56" s="135"/>
      <c r="I56" s="135"/>
      <c r="J56" s="4"/>
      <c r="K56" s="135" t="s">
        <v>157</v>
      </c>
      <c r="L56" s="135"/>
      <c r="M56" s="135"/>
    </row>
    <row r="57" spans="1:13" x14ac:dyDescent="0.4">
      <c r="G57" s="128" t="str">
        <f>+G8</f>
        <v>สำหรับงวดหกเดือนสิ้นสุดวันที่ 30 มิถุนายน</v>
      </c>
      <c r="H57" s="128"/>
      <c r="I57" s="128"/>
      <c r="J57" s="6"/>
      <c r="K57" s="128" t="str">
        <f>+K8</f>
        <v>สำหรับงวดหกเดือนสิ้นสุดวันที่ 30 มิถุนายน</v>
      </c>
      <c r="L57" s="128"/>
      <c r="M57" s="128"/>
    </row>
    <row r="58" spans="1:13" ht="18.75" customHeight="1" x14ac:dyDescent="0.4">
      <c r="E58" s="122" t="s">
        <v>45</v>
      </c>
      <c r="G58" s="38" t="str">
        <f>+G9</f>
        <v>2560</v>
      </c>
      <c r="H58" s="124"/>
      <c r="I58" s="38" t="str">
        <f>+I9</f>
        <v>2559</v>
      </c>
      <c r="J58" s="24"/>
      <c r="K58" s="38" t="str">
        <f>+K9</f>
        <v>2560</v>
      </c>
      <c r="L58" s="124"/>
      <c r="M58" s="38" t="str">
        <f>+M9</f>
        <v>2559</v>
      </c>
    </row>
    <row r="59" spans="1:13" x14ac:dyDescent="0.4">
      <c r="A59" s="12" t="s">
        <v>7</v>
      </c>
      <c r="B59" s="12"/>
      <c r="C59" s="12"/>
      <c r="D59" s="12"/>
      <c r="E59" s="125"/>
      <c r="F59" s="125"/>
      <c r="G59" s="11"/>
      <c r="H59" s="11"/>
      <c r="I59" s="11"/>
      <c r="J59" s="11"/>
      <c r="K59" s="11"/>
      <c r="L59" s="11"/>
      <c r="M59" s="11"/>
    </row>
    <row r="60" spans="1:13" x14ac:dyDescent="0.4">
      <c r="A60" s="12"/>
      <c r="B60" s="12" t="s">
        <v>205</v>
      </c>
      <c r="C60" s="12"/>
      <c r="D60" s="12"/>
      <c r="E60" s="124">
        <v>11</v>
      </c>
      <c r="F60" s="125"/>
      <c r="G60" s="66">
        <v>61030333.189999998</v>
      </c>
      <c r="H60" s="66"/>
      <c r="I60" s="66">
        <v>-83086937.549999997</v>
      </c>
      <c r="J60" s="66"/>
      <c r="K60" s="66">
        <v>61030301.759999998</v>
      </c>
      <c r="L60" s="66"/>
      <c r="M60" s="66">
        <v>-83086953</v>
      </c>
    </row>
    <row r="61" spans="1:13" s="12" customFormat="1" x14ac:dyDescent="0.4">
      <c r="B61" s="12" t="s">
        <v>88</v>
      </c>
      <c r="E61" s="125">
        <v>12</v>
      </c>
      <c r="F61" s="125"/>
      <c r="G61" s="66">
        <v>198959.32</v>
      </c>
      <c r="H61" s="66"/>
      <c r="I61" s="66">
        <v>-69208.87</v>
      </c>
      <c r="J61" s="66"/>
      <c r="K61" s="66">
        <v>198959.32</v>
      </c>
      <c r="L61" s="66"/>
      <c r="M61" s="66">
        <v>-69208.87</v>
      </c>
    </row>
    <row r="62" spans="1:13" x14ac:dyDescent="0.4">
      <c r="A62" s="12"/>
      <c r="B62" s="12" t="s">
        <v>190</v>
      </c>
      <c r="D62" s="12"/>
      <c r="E62" s="125">
        <v>8</v>
      </c>
      <c r="F62" s="125"/>
      <c r="G62" s="66">
        <v>50000000</v>
      </c>
      <c r="H62" s="66"/>
      <c r="I62" s="66">
        <v>-25369374</v>
      </c>
      <c r="J62" s="66"/>
      <c r="K62" s="66">
        <v>50000000</v>
      </c>
      <c r="L62" s="66"/>
      <c r="M62" s="66">
        <v>-25369374</v>
      </c>
    </row>
    <row r="63" spans="1:13" x14ac:dyDescent="0.4">
      <c r="A63" s="12"/>
      <c r="B63" s="12" t="s">
        <v>225</v>
      </c>
      <c r="D63" s="12"/>
      <c r="E63" s="28">
        <v>2.4</v>
      </c>
      <c r="F63" s="125"/>
      <c r="G63" s="66">
        <v>0</v>
      </c>
      <c r="H63" s="66"/>
      <c r="I63" s="66">
        <v>0</v>
      </c>
      <c r="J63" s="66"/>
      <c r="K63" s="66">
        <v>1000000</v>
      </c>
      <c r="L63" s="66"/>
      <c r="M63" s="66">
        <v>900000</v>
      </c>
    </row>
    <row r="64" spans="1:13" x14ac:dyDescent="0.4">
      <c r="A64" s="12"/>
      <c r="B64" s="12" t="s">
        <v>211</v>
      </c>
      <c r="D64" s="12"/>
      <c r="E64" s="125">
        <v>5</v>
      </c>
      <c r="F64" s="125"/>
      <c r="G64" s="66">
        <v>-350000000</v>
      </c>
      <c r="H64" s="66"/>
      <c r="I64" s="66">
        <v>0</v>
      </c>
      <c r="J64" s="66"/>
      <c r="K64" s="66">
        <v>-350000000</v>
      </c>
      <c r="L64" s="66"/>
      <c r="M64" s="66">
        <v>0</v>
      </c>
    </row>
    <row r="65" spans="1:13" x14ac:dyDescent="0.4">
      <c r="A65" s="12"/>
      <c r="B65" s="12" t="s">
        <v>222</v>
      </c>
      <c r="D65" s="12"/>
      <c r="E65" s="28"/>
      <c r="F65" s="125"/>
      <c r="G65" s="66">
        <v>22648355.609999999</v>
      </c>
      <c r="H65" s="66"/>
      <c r="I65" s="66">
        <v>0</v>
      </c>
      <c r="J65" s="66"/>
      <c r="K65" s="66">
        <v>22648355.609999999</v>
      </c>
      <c r="L65" s="66"/>
      <c r="M65" s="66">
        <v>0</v>
      </c>
    </row>
    <row r="66" spans="1:13" x14ac:dyDescent="0.4">
      <c r="A66" s="12"/>
      <c r="B66" s="12"/>
      <c r="C66" s="12"/>
      <c r="D66" s="12" t="s">
        <v>81</v>
      </c>
      <c r="E66" s="125"/>
      <c r="F66" s="125"/>
      <c r="G66" s="77">
        <f>SUM(G60:G65)</f>
        <v>-216122351.88</v>
      </c>
      <c r="H66" s="80"/>
      <c r="I66" s="77">
        <f>SUM(I60:I65)</f>
        <v>-108525520.42</v>
      </c>
      <c r="J66" s="80"/>
      <c r="K66" s="77">
        <f>SUM(K60:K65)</f>
        <v>-215122383.31</v>
      </c>
      <c r="L66" s="80"/>
      <c r="M66" s="77">
        <f>SUM(M60:M65)</f>
        <v>-107625535.87</v>
      </c>
    </row>
    <row r="67" spans="1:13" x14ac:dyDescent="0.4">
      <c r="A67" s="12" t="s">
        <v>12</v>
      </c>
      <c r="B67" s="12"/>
      <c r="C67" s="12"/>
      <c r="D67" s="12"/>
      <c r="E67" s="125"/>
      <c r="F67" s="125"/>
      <c r="G67" s="80"/>
      <c r="H67" s="80"/>
      <c r="I67" s="80"/>
      <c r="J67" s="80"/>
      <c r="K67" s="80"/>
      <c r="L67" s="80"/>
      <c r="M67" s="80"/>
    </row>
    <row r="68" spans="1:13" x14ac:dyDescent="0.4">
      <c r="A68" s="12"/>
      <c r="B68" s="12" t="s">
        <v>186</v>
      </c>
      <c r="C68" s="12"/>
      <c r="D68" s="12"/>
      <c r="E68" s="28">
        <v>2.7</v>
      </c>
      <c r="F68" s="125"/>
      <c r="G68" s="80">
        <v>0</v>
      </c>
      <c r="H68" s="80"/>
      <c r="I68" s="80">
        <v>0</v>
      </c>
      <c r="J68" s="80"/>
      <c r="K68" s="80">
        <v>-15454565.900000006</v>
      </c>
      <c r="L68" s="80"/>
      <c r="M68" s="80">
        <v>-4300000</v>
      </c>
    </row>
    <row r="69" spans="1:13" x14ac:dyDescent="0.4">
      <c r="A69" s="12"/>
      <c r="B69" s="12" t="s">
        <v>226</v>
      </c>
      <c r="C69" s="12"/>
      <c r="D69" s="12"/>
      <c r="E69" s="125">
        <v>16</v>
      </c>
      <c r="F69" s="125"/>
      <c r="G69" s="80">
        <v>-1832817.83</v>
      </c>
      <c r="H69" s="80"/>
      <c r="I69" s="80">
        <v>0</v>
      </c>
      <c r="J69" s="80"/>
      <c r="K69" s="80">
        <v>-1832817.83</v>
      </c>
      <c r="L69" s="80"/>
      <c r="M69" s="80">
        <v>0</v>
      </c>
    </row>
    <row r="70" spans="1:13" x14ac:dyDescent="0.4">
      <c r="A70" s="12"/>
      <c r="B70" s="12" t="s">
        <v>187</v>
      </c>
      <c r="C70" s="12"/>
      <c r="D70" s="12"/>
      <c r="E70" s="28"/>
      <c r="F70" s="125"/>
      <c r="G70" s="80">
        <v>0</v>
      </c>
      <c r="H70" s="80"/>
      <c r="I70" s="80">
        <v>152937957.97</v>
      </c>
      <c r="J70" s="80"/>
      <c r="K70" s="80">
        <v>0</v>
      </c>
      <c r="L70" s="80"/>
      <c r="M70" s="80">
        <v>152937957.97</v>
      </c>
    </row>
    <row r="71" spans="1:13" x14ac:dyDescent="0.4">
      <c r="A71" s="12"/>
      <c r="B71" s="12" t="s">
        <v>176</v>
      </c>
      <c r="C71" s="12"/>
      <c r="D71" s="107"/>
      <c r="E71" s="105"/>
      <c r="F71" s="125"/>
      <c r="G71" s="80"/>
      <c r="H71" s="80"/>
      <c r="I71" s="80"/>
      <c r="J71" s="80"/>
      <c r="K71" s="80"/>
      <c r="L71" s="80"/>
      <c r="M71" s="80"/>
    </row>
    <row r="72" spans="1:13" x14ac:dyDescent="0.4">
      <c r="A72" s="12"/>
      <c r="C72" s="12" t="s">
        <v>169</v>
      </c>
      <c r="D72" s="12"/>
      <c r="E72" s="124"/>
      <c r="F72" s="125"/>
      <c r="G72" s="80">
        <v>0</v>
      </c>
      <c r="H72" s="80"/>
      <c r="I72" s="80">
        <v>6153923.9800000004</v>
      </c>
      <c r="J72" s="80"/>
      <c r="K72" s="80">
        <v>0</v>
      </c>
      <c r="L72" s="80"/>
      <c r="M72" s="80">
        <v>6153923.9800000004</v>
      </c>
    </row>
    <row r="73" spans="1:13" x14ac:dyDescent="0.4">
      <c r="A73" s="12"/>
      <c r="B73" s="16" t="s">
        <v>235</v>
      </c>
      <c r="C73" s="12"/>
      <c r="D73" s="12"/>
      <c r="E73" s="124">
        <v>10</v>
      </c>
      <c r="F73" s="125"/>
      <c r="G73" s="80">
        <v>-450</v>
      </c>
      <c r="H73" s="80"/>
      <c r="I73" s="80">
        <v>0</v>
      </c>
      <c r="J73" s="80"/>
      <c r="K73" s="80">
        <v>0</v>
      </c>
      <c r="L73" s="80"/>
      <c r="M73" s="80">
        <v>0</v>
      </c>
    </row>
    <row r="74" spans="1:13" x14ac:dyDescent="0.4">
      <c r="A74" s="12"/>
      <c r="B74" s="16" t="s">
        <v>203</v>
      </c>
      <c r="C74" s="12"/>
      <c r="D74" s="12"/>
      <c r="E74" s="124">
        <v>20</v>
      </c>
      <c r="F74" s="125"/>
      <c r="G74" s="82">
        <v>-281880243.30000001</v>
      </c>
      <c r="H74" s="80"/>
      <c r="I74" s="82">
        <v>-219604655.56</v>
      </c>
      <c r="J74" s="80"/>
      <c r="K74" s="82">
        <v>-281880243.30000001</v>
      </c>
      <c r="L74" s="80"/>
      <c r="M74" s="82">
        <v>-219604655.56</v>
      </c>
    </row>
    <row r="75" spans="1:13" x14ac:dyDescent="0.4">
      <c r="A75" s="12"/>
      <c r="B75" s="12"/>
      <c r="C75" s="12"/>
      <c r="D75" s="12" t="s">
        <v>185</v>
      </c>
      <c r="E75" s="125"/>
      <c r="F75" s="125"/>
      <c r="G75" s="82">
        <f>SUM(G68:G74)</f>
        <v>-283713511.13</v>
      </c>
      <c r="H75" s="80"/>
      <c r="I75" s="82">
        <f>SUM(I68:I74)</f>
        <v>-60512773.610000014</v>
      </c>
      <c r="J75" s="80"/>
      <c r="K75" s="82">
        <f>SUM(K68:K74)</f>
        <v>-299167627.03000003</v>
      </c>
      <c r="L75" s="80"/>
      <c r="M75" s="82">
        <f>SUM(M68:M74)</f>
        <v>-64812773.610000014</v>
      </c>
    </row>
    <row r="76" spans="1:13" ht="9" customHeight="1" x14ac:dyDescent="0.4">
      <c r="A76" s="12"/>
      <c r="B76" s="12"/>
      <c r="C76" s="12"/>
      <c r="D76" s="12"/>
      <c r="E76" s="125"/>
      <c r="F76" s="125"/>
      <c r="G76" s="80"/>
      <c r="H76" s="80"/>
      <c r="I76" s="80"/>
      <c r="J76" s="80"/>
      <c r="K76" s="80"/>
      <c r="L76" s="80"/>
      <c r="M76" s="80"/>
    </row>
    <row r="77" spans="1:13" x14ac:dyDescent="0.4">
      <c r="A77" s="12" t="s">
        <v>59</v>
      </c>
      <c r="B77" s="12"/>
      <c r="C77" s="12"/>
      <c r="D77" s="12"/>
      <c r="E77" s="125"/>
      <c r="F77" s="125"/>
      <c r="G77" s="82">
        <v>-50514095.020000003</v>
      </c>
      <c r="H77" s="80"/>
      <c r="I77" s="82">
        <v>-24316155.109999999</v>
      </c>
      <c r="J77" s="80"/>
      <c r="K77" s="82">
        <v>0</v>
      </c>
      <c r="L77" s="80"/>
      <c r="M77" s="82">
        <v>0</v>
      </c>
    </row>
    <row r="78" spans="1:13" x14ac:dyDescent="0.4">
      <c r="A78" s="12" t="s">
        <v>13</v>
      </c>
      <c r="B78" s="12"/>
      <c r="C78" s="12"/>
      <c r="D78" s="12"/>
      <c r="E78" s="125"/>
      <c r="F78" s="125"/>
      <c r="G78" s="81">
        <f>+G75+G66+G42+G77</f>
        <v>-806078662.62999988</v>
      </c>
      <c r="H78" s="66"/>
      <c r="I78" s="81">
        <f>+I75+I66+I42+I77</f>
        <v>-192261306.76000005</v>
      </c>
      <c r="J78" s="66"/>
      <c r="K78" s="81">
        <f>+K75+K66+K42+K77</f>
        <v>-815112671.94000006</v>
      </c>
      <c r="L78" s="66"/>
      <c r="M78" s="81">
        <f>+M75+M66+M42+M77</f>
        <v>-178087739.77000001</v>
      </c>
    </row>
    <row r="79" spans="1:13" x14ac:dyDescent="0.4">
      <c r="A79" s="12" t="s">
        <v>14</v>
      </c>
      <c r="B79" s="12"/>
      <c r="C79" s="12"/>
      <c r="D79" s="12"/>
      <c r="E79" s="125"/>
      <c r="F79" s="125"/>
      <c r="G79" s="81">
        <v>1017330154.5599999</v>
      </c>
      <c r="H79" s="80"/>
      <c r="I79" s="81">
        <v>640582283.38999999</v>
      </c>
      <c r="J79" s="80"/>
      <c r="K79" s="80">
        <v>857164767.07000005</v>
      </c>
      <c r="L79" s="80"/>
      <c r="M79" s="80">
        <v>413961302.06</v>
      </c>
    </row>
    <row r="80" spans="1:13" ht="18.75" thickBot="1" x14ac:dyDescent="0.45">
      <c r="A80" s="12" t="s">
        <v>15</v>
      </c>
      <c r="B80" s="12"/>
      <c r="C80" s="12"/>
      <c r="D80" s="12"/>
      <c r="E80" s="125"/>
      <c r="F80" s="125"/>
      <c r="G80" s="78">
        <f>SUM(G78:G79)</f>
        <v>211251491.93000007</v>
      </c>
      <c r="H80" s="66"/>
      <c r="I80" s="78">
        <f>SUM(I78:I79)</f>
        <v>448320976.62999994</v>
      </c>
      <c r="J80" s="66"/>
      <c r="K80" s="78">
        <f>SUM(K78:K79)</f>
        <v>42052095.129999995</v>
      </c>
      <c r="L80" s="66"/>
      <c r="M80" s="78">
        <f>SUM(M78:M79)</f>
        <v>235873562.28999999</v>
      </c>
    </row>
    <row r="81" spans="1:22" ht="18.75" thickTop="1" x14ac:dyDescent="0.4">
      <c r="A81" s="12"/>
      <c r="B81" s="12"/>
      <c r="C81" s="12"/>
      <c r="D81" s="12"/>
      <c r="E81" s="125"/>
      <c r="F81" s="125"/>
      <c r="G81" s="80"/>
      <c r="H81" s="66"/>
      <c r="I81" s="80"/>
      <c r="J81" s="66"/>
      <c r="K81" s="80"/>
      <c r="L81" s="66"/>
      <c r="M81" s="80"/>
    </row>
    <row r="82" spans="1:22" x14ac:dyDescent="0.4">
      <c r="A82" s="12" t="s">
        <v>230</v>
      </c>
      <c r="B82" s="12"/>
      <c r="C82" s="12"/>
      <c r="D82" s="12"/>
      <c r="E82" s="125"/>
      <c r="F82" s="125"/>
      <c r="G82" s="80"/>
      <c r="H82" s="66"/>
      <c r="I82" s="80"/>
      <c r="J82" s="66"/>
      <c r="K82" s="80"/>
      <c r="L82" s="66"/>
      <c r="M82" s="80"/>
    </row>
    <row r="83" spans="1:22" x14ac:dyDescent="0.4">
      <c r="A83" s="12"/>
      <c r="B83" s="12" t="s">
        <v>231</v>
      </c>
      <c r="C83" s="12"/>
      <c r="D83" s="12"/>
      <c r="E83" s="125"/>
      <c r="F83" s="125"/>
      <c r="G83" s="80">
        <v>0</v>
      </c>
      <c r="H83" s="66"/>
      <c r="I83" s="80">
        <v>0</v>
      </c>
      <c r="J83" s="66"/>
      <c r="K83" s="80">
        <v>67162234.099999994</v>
      </c>
      <c r="L83" s="66"/>
      <c r="M83" s="80">
        <v>0</v>
      </c>
    </row>
    <row r="84" spans="1:22" x14ac:dyDescent="0.4">
      <c r="A84" s="12"/>
      <c r="B84" s="12" t="s">
        <v>234</v>
      </c>
      <c r="C84" s="12"/>
      <c r="D84" s="12"/>
      <c r="E84" s="125"/>
      <c r="F84" s="125"/>
      <c r="G84" s="80">
        <v>0</v>
      </c>
      <c r="H84" s="66"/>
      <c r="I84" s="80">
        <v>0</v>
      </c>
      <c r="J84" s="66"/>
      <c r="K84" s="80">
        <f>4042202.74-40818.3+39626.71</f>
        <v>4041011.1500000004</v>
      </c>
      <c r="L84" s="66"/>
      <c r="M84" s="80">
        <v>0</v>
      </c>
    </row>
    <row r="85" spans="1:22" x14ac:dyDescent="0.4">
      <c r="A85" s="12"/>
      <c r="B85" s="12" t="s">
        <v>233</v>
      </c>
      <c r="C85" s="12"/>
      <c r="D85" s="12"/>
      <c r="E85" s="125"/>
      <c r="F85" s="125"/>
      <c r="G85" s="80">
        <v>0</v>
      </c>
      <c r="H85" s="66"/>
      <c r="I85" s="80">
        <v>0</v>
      </c>
      <c r="J85" s="66"/>
      <c r="K85" s="80">
        <v>70454406.909999996</v>
      </c>
      <c r="L85" s="66"/>
      <c r="M85" s="80">
        <v>0</v>
      </c>
    </row>
    <row r="86" spans="1:22" x14ac:dyDescent="0.4">
      <c r="A86" s="12"/>
      <c r="B86" s="12" t="s">
        <v>232</v>
      </c>
      <c r="C86" s="12"/>
      <c r="D86" s="12"/>
      <c r="E86" s="125"/>
      <c r="F86" s="125"/>
      <c r="G86" s="80">
        <v>0</v>
      </c>
      <c r="H86" s="66"/>
      <c r="I86" s="80">
        <v>0</v>
      </c>
      <c r="J86" s="66"/>
      <c r="K86" s="80">
        <v>748838.34</v>
      </c>
      <c r="L86" s="66"/>
      <c r="M86" s="80">
        <v>0</v>
      </c>
    </row>
    <row r="87" spans="1:22" x14ac:dyDescent="0.4">
      <c r="A87" s="12"/>
      <c r="B87" s="12"/>
      <c r="C87" s="12"/>
      <c r="D87" s="12"/>
      <c r="E87" s="125"/>
      <c r="F87" s="125"/>
      <c r="G87" s="80"/>
      <c r="H87" s="66"/>
      <c r="I87" s="80"/>
      <c r="J87" s="66"/>
      <c r="K87" s="80"/>
      <c r="L87" s="66"/>
      <c r="M87" s="80"/>
    </row>
    <row r="88" spans="1:22" x14ac:dyDescent="0.4">
      <c r="A88" s="12"/>
      <c r="B88" s="12"/>
      <c r="C88" s="12"/>
      <c r="D88" s="12"/>
      <c r="E88" s="125"/>
      <c r="F88" s="125"/>
      <c r="G88" s="80"/>
      <c r="H88" s="66"/>
      <c r="I88" s="80"/>
      <c r="J88" s="66"/>
      <c r="K88" s="80"/>
      <c r="L88" s="66"/>
      <c r="M88" s="80"/>
    </row>
    <row r="90" spans="1:22" x14ac:dyDescent="0.4">
      <c r="A90" s="6" t="s">
        <v>106</v>
      </c>
    </row>
    <row r="91" spans="1:22" x14ac:dyDescent="0.4">
      <c r="A91" s="6"/>
    </row>
    <row r="92" spans="1:22" x14ac:dyDescent="0.4">
      <c r="A92" s="6"/>
    </row>
    <row r="93" spans="1:22" s="6" customFormat="1" x14ac:dyDescent="0.4">
      <c r="A93" s="124"/>
      <c r="B93" s="20" t="s">
        <v>27</v>
      </c>
      <c r="C93" s="124"/>
      <c r="D93" s="20"/>
      <c r="E93" s="124"/>
      <c r="F93" s="20" t="s">
        <v>27</v>
      </c>
      <c r="G93" s="124"/>
      <c r="H93" s="124"/>
      <c r="I93" s="124"/>
      <c r="J93" s="124"/>
      <c r="K93" s="124"/>
      <c r="L93" s="124"/>
      <c r="M93" s="124"/>
      <c r="N93" s="15"/>
      <c r="O93" s="15"/>
      <c r="P93" s="15"/>
      <c r="Q93" s="15"/>
      <c r="R93" s="15"/>
      <c r="S93" s="15"/>
      <c r="T93" s="15"/>
      <c r="U93" s="15"/>
      <c r="V93" s="15"/>
    </row>
    <row r="94" spans="1:22" hidden="1" x14ac:dyDescent="0.4">
      <c r="E94" s="65"/>
    </row>
    <row r="95" spans="1:22" x14ac:dyDescent="0.4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8" spans="1:13" hidden="1" x14ac:dyDescent="0.4">
      <c r="A98" s="6"/>
      <c r="D98" s="8" t="s">
        <v>68</v>
      </c>
      <c r="E98" s="123"/>
      <c r="F98" s="123"/>
      <c r="G98" s="11">
        <v>211251491.93000001</v>
      </c>
      <c r="H98" s="19"/>
      <c r="I98" s="11">
        <v>448320976.63</v>
      </c>
      <c r="J98" s="19"/>
      <c r="K98" s="11">
        <v>42052095.130000003</v>
      </c>
      <c r="L98" s="11"/>
      <c r="M98" s="11">
        <v>235873562.28999999</v>
      </c>
    </row>
    <row r="99" spans="1:13" hidden="1" x14ac:dyDescent="0.4">
      <c r="A99" s="6"/>
      <c r="D99" s="8" t="s">
        <v>69</v>
      </c>
      <c r="E99" s="123"/>
      <c r="F99" s="123"/>
      <c r="G99" s="11">
        <f>+G98-G80</f>
        <v>0</v>
      </c>
      <c r="H99" s="11"/>
      <c r="I99" s="11">
        <f>+I98-I80</f>
        <v>0</v>
      </c>
      <c r="J99" s="11"/>
      <c r="K99" s="11">
        <f>+K98-K80</f>
        <v>0</v>
      </c>
      <c r="L99" s="11"/>
      <c r="M99" s="11">
        <f>+M98-M80</f>
        <v>0</v>
      </c>
    </row>
    <row r="100" spans="1:13" x14ac:dyDescent="0.4">
      <c r="A100" s="6"/>
      <c r="E100" s="123"/>
      <c r="F100" s="123"/>
    </row>
    <row r="101" spans="1:13" x14ac:dyDescent="0.4">
      <c r="E101" s="123"/>
      <c r="F101" s="123"/>
    </row>
    <row r="102" spans="1:13" x14ac:dyDescent="0.4">
      <c r="E102" s="123"/>
      <c r="F102" s="123"/>
    </row>
    <row r="103" spans="1:13" x14ac:dyDescent="0.4">
      <c r="E103" s="123"/>
      <c r="F103" s="123"/>
    </row>
    <row r="104" spans="1:13" x14ac:dyDescent="0.4">
      <c r="E104" s="123"/>
      <c r="F104" s="123"/>
    </row>
    <row r="105" spans="1:13" x14ac:dyDescent="0.4">
      <c r="E105" s="123"/>
      <c r="F105" s="123"/>
    </row>
    <row r="106" spans="1:13" x14ac:dyDescent="0.4">
      <c r="E106" s="123"/>
      <c r="F106" s="123"/>
    </row>
    <row r="107" spans="1:13" x14ac:dyDescent="0.4">
      <c r="E107" s="123"/>
      <c r="F107" s="123"/>
    </row>
    <row r="108" spans="1:13" x14ac:dyDescent="0.4">
      <c r="E108" s="123"/>
      <c r="F108" s="123"/>
    </row>
    <row r="109" spans="1:13" x14ac:dyDescent="0.4">
      <c r="E109" s="123"/>
      <c r="F109" s="123"/>
    </row>
    <row r="110" spans="1:13" x14ac:dyDescent="0.4">
      <c r="E110" s="123"/>
      <c r="F110" s="123"/>
    </row>
    <row r="111" spans="1:13" x14ac:dyDescent="0.4">
      <c r="E111" s="123"/>
      <c r="F111" s="123"/>
    </row>
    <row r="112" spans="1:13" x14ac:dyDescent="0.4">
      <c r="E112" s="123"/>
      <c r="F112" s="123"/>
    </row>
    <row r="113" spans="5:6" x14ac:dyDescent="0.4">
      <c r="E113" s="123"/>
      <c r="F113" s="123"/>
    </row>
    <row r="114" spans="5:6" x14ac:dyDescent="0.4">
      <c r="E114" s="123"/>
      <c r="F114" s="123"/>
    </row>
    <row r="115" spans="5:6" x14ac:dyDescent="0.4">
      <c r="E115" s="123"/>
      <c r="F115" s="123"/>
    </row>
    <row r="116" spans="5:6" x14ac:dyDescent="0.4">
      <c r="E116" s="123"/>
      <c r="F116" s="123"/>
    </row>
    <row r="117" spans="5:6" x14ac:dyDescent="0.4">
      <c r="E117" s="123"/>
      <c r="F117" s="123"/>
    </row>
    <row r="118" spans="5:6" x14ac:dyDescent="0.4">
      <c r="E118" s="123"/>
      <c r="F118" s="123"/>
    </row>
    <row r="119" spans="5:6" x14ac:dyDescent="0.4">
      <c r="E119" s="123"/>
      <c r="F119" s="123"/>
    </row>
    <row r="120" spans="5:6" x14ac:dyDescent="0.4">
      <c r="E120" s="123"/>
      <c r="F120" s="123"/>
    </row>
    <row r="121" spans="5:6" x14ac:dyDescent="0.4">
      <c r="E121" s="123"/>
      <c r="F121" s="123"/>
    </row>
    <row r="122" spans="5:6" x14ac:dyDescent="0.4">
      <c r="E122" s="123"/>
      <c r="F122" s="123"/>
    </row>
    <row r="123" spans="5:6" x14ac:dyDescent="0.4">
      <c r="E123" s="123"/>
      <c r="F123" s="123"/>
    </row>
    <row r="124" spans="5:6" x14ac:dyDescent="0.4">
      <c r="E124" s="123"/>
      <c r="F124" s="123"/>
    </row>
    <row r="125" spans="5:6" x14ac:dyDescent="0.4">
      <c r="E125" s="123"/>
      <c r="F125" s="123"/>
    </row>
    <row r="126" spans="5:6" x14ac:dyDescent="0.4">
      <c r="E126" s="123"/>
      <c r="F126" s="123"/>
    </row>
    <row r="127" spans="5:6" x14ac:dyDescent="0.4">
      <c r="E127" s="123"/>
      <c r="F127" s="123"/>
    </row>
    <row r="128" spans="5:6" x14ac:dyDescent="0.4">
      <c r="E128" s="123"/>
      <c r="F128" s="123"/>
    </row>
    <row r="129" spans="5:6" x14ac:dyDescent="0.4">
      <c r="E129" s="123"/>
      <c r="F129" s="123"/>
    </row>
    <row r="130" spans="5:6" x14ac:dyDescent="0.4">
      <c r="E130" s="123"/>
      <c r="F130" s="123"/>
    </row>
  </sheetData>
  <mergeCells count="20">
    <mergeCell ref="K1:M1"/>
    <mergeCell ref="K49:M49"/>
    <mergeCell ref="A3:M3"/>
    <mergeCell ref="A4:M4"/>
    <mergeCell ref="K7:M7"/>
    <mergeCell ref="G6:M6"/>
    <mergeCell ref="G7:I7"/>
    <mergeCell ref="G8:I8"/>
    <mergeCell ref="K8:M8"/>
    <mergeCell ref="A5:M5"/>
    <mergeCell ref="A95:M95"/>
    <mergeCell ref="G56:I56"/>
    <mergeCell ref="A48:M48"/>
    <mergeCell ref="A51:M51"/>
    <mergeCell ref="A52:M52"/>
    <mergeCell ref="K56:M56"/>
    <mergeCell ref="G55:M55"/>
    <mergeCell ref="G57:I57"/>
    <mergeCell ref="K57:M57"/>
    <mergeCell ref="A53:M53"/>
  </mergeCells>
  <phoneticPr fontId="0" type="noConversion"/>
  <pageMargins left="0.47244094488188998" right="0" top="0.78740157480314998" bottom="0" header="0.55118110236220497" footer="0"/>
  <pageSetup paperSize="9" scale="95" firstPageNumber="10" fitToHeight="2" orientation="portrait" useFirstPageNumber="1" r:id="rId1"/>
  <headerFooter alignWithMargins="0">
    <oddHeader>&amp;L&amp;"Angsana New,Regular"&amp;12สำนักงาน &amp;16เอ. เอ็ม. ที.&amp;12 แอสโซซิเอท&amp;R&amp;"Angsana New,Regular"(ยังไม่ได้ตรวจสอบ/สอบทานแล้ว)</oddHeader>
    <oddFooter>&amp;C&amp;P</oddFooter>
  </headerFooter>
  <rowBreaks count="1" manualBreakCount="1">
    <brk id="48" min="3" max="13" man="1"/>
  </rowBreaks>
  <ignoredErrors>
    <ignoredError sqref="H58 J58 L9 J9 H9 G9 I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Q2_60</vt:lpstr>
      <vt:lpstr>งบกำไรขาดทุน Q2_60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Q2_60'!chaiyut</vt:lpstr>
      <vt:lpstr>'งบกำไรขาดทุน Q2_60'!chaiyut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Q2_60'!Print_Area</vt:lpstr>
      <vt:lpstr>งบกระแส!Print_Area</vt:lpstr>
      <vt:lpstr>'งบกำไรขาดทุน Q2_60'!Print_Area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2017-08-08T06:58:15Z</cp:lastPrinted>
  <dcterms:created xsi:type="dcterms:W3CDTF">2003-04-30T06:44:25Z</dcterms:created>
  <dcterms:modified xsi:type="dcterms:W3CDTF">2017-08-08T07:47:26Z</dcterms:modified>
</cp:coreProperties>
</file>