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0" yWindow="0" windowWidth="19425" windowHeight="7200" tabRatio="745"/>
  </bookViews>
  <sheets>
    <sheet name="งบแสดงฐานะการเงิน Q3_60" sheetId="53" r:id="rId1"/>
    <sheet name="งบกำไรขาดทุน Q3_60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Q3_60'!$A$1:$L$136</definedName>
    <definedName name="chaiyut" localSheetId="1">'งบกำไรขาดทุน Q3_60'!$A$1:$L$99</definedName>
    <definedName name="_xlnm.Database">#REF!</definedName>
    <definedName name="OLE_LINK3" localSheetId="4">งบกระแส!$A$93</definedName>
    <definedName name="prattana" localSheetId="4">งบกระแส!$A$3:$M$95</definedName>
    <definedName name="_xlnm.Print_Area" localSheetId="3">เปลี่ยนแปลงเฉพาะ!$A$1:$V$39</definedName>
    <definedName name="_xlnm.Print_Area" localSheetId="2">เปลี่ยนแปลงรวม!$A$1:$AD$41</definedName>
    <definedName name="_xlnm.Print_Area" localSheetId="0">'งบแสดงฐานะการเงิน Q3_60'!$A$1:$L$135</definedName>
    <definedName name="_xlnm.Print_Area" localSheetId="4">งบกระแส!$A$1:$M$95</definedName>
    <definedName name="_xlnm.Print_Area" localSheetId="1">'งบกำไรขาดทุน Q3_60'!$A$1:$L$190</definedName>
  </definedNames>
  <calcPr calcId="145621"/>
</workbook>
</file>

<file path=xl/calcChain.xml><?xml version="1.0" encoding="utf-8"?>
<calcChain xmlns="http://schemas.openxmlformats.org/spreadsheetml/2006/main">
  <c r="L72" i="53" l="1"/>
  <c r="H72" i="53"/>
  <c r="F31" i="50" l="1"/>
  <c r="J31" i="50"/>
  <c r="F124" i="50"/>
  <c r="J124" i="50"/>
  <c r="P28" i="49" l="1"/>
  <c r="F72" i="53"/>
  <c r="J72" i="53" l="1"/>
  <c r="R27" i="48" l="1"/>
  <c r="AB19" i="49"/>
  <c r="K84" i="52" l="1"/>
  <c r="AB31" i="49" l="1"/>
  <c r="V35" i="49"/>
  <c r="N35" i="49"/>
  <c r="F110" i="53" s="1"/>
  <c r="L35" i="49"/>
  <c r="H35" i="49"/>
  <c r="F35" i="49"/>
  <c r="D35" i="49"/>
  <c r="D42" i="49" s="1"/>
  <c r="X31" i="49"/>
  <c r="Z31" i="49" s="1"/>
  <c r="AD31" i="49" s="1"/>
  <c r="X32" i="49"/>
  <c r="X29" i="49"/>
  <c r="X28" i="49"/>
  <c r="Z28" i="49" s="1"/>
  <c r="AD28" i="49" s="1"/>
  <c r="X25" i="49"/>
  <c r="Z25" i="49" s="1"/>
  <c r="P33" i="48"/>
  <c r="J110" i="53" s="1"/>
  <c r="L33" i="48"/>
  <c r="H33" i="48"/>
  <c r="J108" i="53" s="1"/>
  <c r="F33" i="48"/>
  <c r="D33" i="48"/>
  <c r="T31" i="48"/>
  <c r="R31" i="48" s="1"/>
  <c r="V31" i="48" s="1"/>
  <c r="L16" i="48"/>
  <c r="H22" i="48"/>
  <c r="F22" i="48"/>
  <c r="D22" i="48"/>
  <c r="L14" i="48"/>
  <c r="L22" i="48" s="1"/>
  <c r="T33" i="49"/>
  <c r="T35" i="49" s="1"/>
  <c r="X33" i="49"/>
  <c r="R19" i="49"/>
  <c r="X19" i="49" s="1"/>
  <c r="L16" i="49"/>
  <c r="L23" i="49"/>
  <c r="H23" i="49"/>
  <c r="F23" i="49"/>
  <c r="D23" i="49"/>
  <c r="L78" i="53"/>
  <c r="L80" i="53" s="1"/>
  <c r="J78" i="53"/>
  <c r="F78" i="53"/>
  <c r="H78" i="53"/>
  <c r="H122" i="50"/>
  <c r="M75" i="52"/>
  <c r="G75" i="52"/>
  <c r="K75" i="52"/>
  <c r="I75" i="52"/>
  <c r="X13" i="49"/>
  <c r="X18" i="49"/>
  <c r="Z18" i="49" s="1"/>
  <c r="AD18" i="49" s="1"/>
  <c r="X17" i="49"/>
  <c r="X16" i="49"/>
  <c r="X21" i="49"/>
  <c r="Z21" i="49" s="1"/>
  <c r="AD21" i="49" s="1"/>
  <c r="T23" i="49"/>
  <c r="A145" i="50"/>
  <c r="L165" i="50"/>
  <c r="J165" i="50"/>
  <c r="H165" i="50"/>
  <c r="F165" i="50"/>
  <c r="L159" i="50"/>
  <c r="J159" i="50"/>
  <c r="H159" i="50"/>
  <c r="F159" i="50"/>
  <c r="L151" i="50"/>
  <c r="J151" i="50"/>
  <c r="H151" i="50"/>
  <c r="F151" i="50"/>
  <c r="A147" i="50"/>
  <c r="L122" i="50"/>
  <c r="J122" i="50"/>
  <c r="F122" i="50"/>
  <c r="L115" i="50"/>
  <c r="J115" i="50"/>
  <c r="H115" i="50"/>
  <c r="F115" i="50"/>
  <c r="K9" i="52"/>
  <c r="K59" i="52" s="1"/>
  <c r="M9" i="52"/>
  <c r="M59" i="52" s="1"/>
  <c r="A54" i="52"/>
  <c r="G58" i="52"/>
  <c r="K58" i="52"/>
  <c r="G59" i="52"/>
  <c r="I59" i="52"/>
  <c r="G67" i="52"/>
  <c r="I67" i="52"/>
  <c r="K67" i="52"/>
  <c r="M67" i="52"/>
  <c r="V14" i="48"/>
  <c r="V17" i="48"/>
  <c r="V18" i="48"/>
  <c r="V19" i="48"/>
  <c r="J22" i="48"/>
  <c r="N22" i="48"/>
  <c r="P22" i="48"/>
  <c r="T22" i="48"/>
  <c r="V24" i="48"/>
  <c r="V27" i="48"/>
  <c r="R28" i="48"/>
  <c r="V28" i="48" s="1"/>
  <c r="Z17" i="49"/>
  <c r="AD17" i="49" s="1"/>
  <c r="AB23" i="49"/>
  <c r="J23" i="49"/>
  <c r="N23" i="49"/>
  <c r="V23" i="49"/>
  <c r="P29" i="49"/>
  <c r="R30" i="49"/>
  <c r="R35" i="49" s="1"/>
  <c r="F108" i="53"/>
  <c r="H42" i="49" s="1"/>
  <c r="J35" i="49"/>
  <c r="F21" i="50"/>
  <c r="H21" i="50"/>
  <c r="J21" i="50"/>
  <c r="L21" i="50"/>
  <c r="F29" i="50"/>
  <c r="H29" i="50"/>
  <c r="J29" i="50"/>
  <c r="L29" i="50"/>
  <c r="A51" i="50"/>
  <c r="A53" i="50"/>
  <c r="F57" i="50"/>
  <c r="H57" i="50"/>
  <c r="J57" i="50"/>
  <c r="L57" i="50"/>
  <c r="F69" i="50"/>
  <c r="H69" i="50"/>
  <c r="J69" i="50"/>
  <c r="L69" i="50"/>
  <c r="F75" i="50"/>
  <c r="AB30" i="49" s="1"/>
  <c r="AB35" i="49" s="1"/>
  <c r="F114" i="53" s="1"/>
  <c r="H75" i="50"/>
  <c r="J75" i="50"/>
  <c r="L75" i="50"/>
  <c r="J7" i="53"/>
  <c r="J53" i="53" s="1"/>
  <c r="J99" i="53" s="1"/>
  <c r="L7" i="53"/>
  <c r="L53" i="53" s="1"/>
  <c r="L99" i="53" s="1"/>
  <c r="H26" i="53"/>
  <c r="L26" i="53"/>
  <c r="J39" i="53"/>
  <c r="F39" i="53"/>
  <c r="H39" i="53"/>
  <c r="L39" i="53"/>
  <c r="A48" i="53"/>
  <c r="A94" i="53" s="1"/>
  <c r="A49" i="53"/>
  <c r="A95" i="53" s="1"/>
  <c r="A50" i="53"/>
  <c r="F53" i="53"/>
  <c r="F99" i="53" s="1"/>
  <c r="H53" i="53"/>
  <c r="H99" i="53" s="1"/>
  <c r="A96" i="53"/>
  <c r="H113" i="53"/>
  <c r="H115" i="53" s="1"/>
  <c r="L113" i="53"/>
  <c r="W24" i="48" s="1"/>
  <c r="L114" i="53"/>
  <c r="P33" i="49"/>
  <c r="L115" i="53" l="1"/>
  <c r="L116" i="53" s="1"/>
  <c r="Z33" i="49"/>
  <c r="AD33" i="49" s="1"/>
  <c r="L40" i="53"/>
  <c r="Z29" i="49"/>
  <c r="AD29" i="49" s="1"/>
  <c r="T33" i="48"/>
  <c r="J112" i="53" s="1"/>
  <c r="H40" i="53"/>
  <c r="F123" i="50"/>
  <c r="F125" i="50" s="1"/>
  <c r="F153" i="50" s="1"/>
  <c r="F161" i="50" s="1"/>
  <c r="F164" i="50" s="1"/>
  <c r="F166" i="50" s="1"/>
  <c r="H80" i="53"/>
  <c r="H116" i="53" s="1"/>
  <c r="N42" i="49"/>
  <c r="H123" i="50"/>
  <c r="H125" i="50" s="1"/>
  <c r="H127" i="50" s="1"/>
  <c r="L123" i="50"/>
  <c r="L125" i="50" s="1"/>
  <c r="L127" i="50" s="1"/>
  <c r="L131" i="50" s="1"/>
  <c r="R23" i="49"/>
  <c r="L30" i="50"/>
  <c r="L32" i="50" s="1"/>
  <c r="L59" i="50" s="1"/>
  <c r="L71" i="50" s="1"/>
  <c r="L74" i="50" s="1"/>
  <c r="L76" i="50" s="1"/>
  <c r="H30" i="50"/>
  <c r="H32" i="50" s="1"/>
  <c r="H59" i="50" s="1"/>
  <c r="H71" i="50" s="1"/>
  <c r="H74" i="50" s="1"/>
  <c r="H76" i="50" s="1"/>
  <c r="X30" i="49"/>
  <c r="AF30" i="49" s="1"/>
  <c r="J30" i="50"/>
  <c r="J32" i="50" s="1"/>
  <c r="J34" i="50" s="1"/>
  <c r="F80" i="53"/>
  <c r="X23" i="49"/>
  <c r="J80" i="53"/>
  <c r="F26" i="53"/>
  <c r="F40" i="53" s="1"/>
  <c r="F30" i="50"/>
  <c r="F32" i="50" s="1"/>
  <c r="F34" i="50" s="1"/>
  <c r="V16" i="48"/>
  <c r="Z16" i="49"/>
  <c r="AD16" i="49" s="1"/>
  <c r="J26" i="53"/>
  <c r="J40" i="53" s="1"/>
  <c r="J123" i="50"/>
  <c r="J125" i="50" s="1"/>
  <c r="J127" i="50" s="1"/>
  <c r="AB42" i="49"/>
  <c r="AD25" i="49"/>
  <c r="Z13" i="49"/>
  <c r="L136" i="53" l="1"/>
  <c r="H136" i="53"/>
  <c r="X35" i="49"/>
  <c r="F112" i="53" s="1"/>
  <c r="X42" i="49" s="1"/>
  <c r="H153" i="50"/>
  <c r="H161" i="50" s="1"/>
  <c r="H164" i="50" s="1"/>
  <c r="H166" i="50" s="1"/>
  <c r="L134" i="50"/>
  <c r="L129" i="50"/>
  <c r="L153" i="50"/>
  <c r="L161" i="50" s="1"/>
  <c r="L164" i="50" s="1"/>
  <c r="L166" i="50" s="1"/>
  <c r="M11" i="52"/>
  <c r="M24" i="52" s="1"/>
  <c r="M40" i="52" s="1"/>
  <c r="M43" i="52" s="1"/>
  <c r="M78" i="52" s="1"/>
  <c r="M80" i="52" s="1"/>
  <c r="M99" i="52" s="1"/>
  <c r="L34" i="50"/>
  <c r="L38" i="50" s="1"/>
  <c r="H34" i="50"/>
  <c r="H41" i="50" s="1"/>
  <c r="I11" i="52"/>
  <c r="I24" i="52" s="1"/>
  <c r="I40" i="52" s="1"/>
  <c r="I43" i="52" s="1"/>
  <c r="I78" i="52" s="1"/>
  <c r="I80" i="52" s="1"/>
  <c r="I99" i="52" s="1"/>
  <c r="F127" i="50"/>
  <c r="F129" i="50" s="1"/>
  <c r="K11" i="52"/>
  <c r="K24" i="52" s="1"/>
  <c r="K40" i="52" s="1"/>
  <c r="K43" i="52" s="1"/>
  <c r="K78" i="52" s="1"/>
  <c r="K80" i="52" s="1"/>
  <c r="K99" i="52" s="1"/>
  <c r="J59" i="50"/>
  <c r="J71" i="50" s="1"/>
  <c r="J74" i="50" s="1"/>
  <c r="J76" i="50" s="1"/>
  <c r="G11" i="52"/>
  <c r="G24" i="52" s="1"/>
  <c r="G40" i="52" s="1"/>
  <c r="G43" i="52" s="1"/>
  <c r="G78" i="52" s="1"/>
  <c r="G80" i="52" s="1"/>
  <c r="G99" i="52" s="1"/>
  <c r="F59" i="50"/>
  <c r="F71" i="50" s="1"/>
  <c r="F74" i="50" s="1"/>
  <c r="F76" i="50" s="1"/>
  <c r="J153" i="50"/>
  <c r="J161" i="50" s="1"/>
  <c r="J164" i="50" s="1"/>
  <c r="J166" i="50" s="1"/>
  <c r="AD13" i="49"/>
  <c r="AE25" i="49"/>
  <c r="H129" i="50"/>
  <c r="H134" i="50"/>
  <c r="H131" i="50"/>
  <c r="P30" i="49"/>
  <c r="F36" i="50"/>
  <c r="F38" i="50"/>
  <c r="F41" i="50"/>
  <c r="J129" i="50"/>
  <c r="J131" i="50"/>
  <c r="J134" i="50"/>
  <c r="J38" i="50"/>
  <c r="J36" i="50"/>
  <c r="R29" i="48"/>
  <c r="J41" i="50"/>
  <c r="L41" i="50" l="1"/>
  <c r="R20" i="48"/>
  <c r="V20" i="48" s="1"/>
  <c r="V22" i="48" s="1"/>
  <c r="L36" i="50"/>
  <c r="H36" i="50"/>
  <c r="H38" i="50"/>
  <c r="P19" i="49"/>
  <c r="AE19" i="49" s="1"/>
  <c r="F134" i="50"/>
  <c r="F131" i="50"/>
  <c r="Z30" i="49"/>
  <c r="AE30" i="49"/>
  <c r="P35" i="49"/>
  <c r="R33" i="48"/>
  <c r="J111" i="53" s="1"/>
  <c r="J113" i="53" s="1"/>
  <c r="J115" i="53" s="1"/>
  <c r="J116" i="53" s="1"/>
  <c r="J136" i="53" s="1"/>
  <c r="V29" i="48"/>
  <c r="V33" i="48" s="1"/>
  <c r="W29" i="48"/>
  <c r="W20" i="48" l="1"/>
  <c r="R22" i="48"/>
  <c r="Z19" i="49"/>
  <c r="AD19" i="49" s="1"/>
  <c r="AD23" i="49" s="1"/>
  <c r="P23" i="49"/>
  <c r="W33" i="48"/>
  <c r="F111" i="53"/>
  <c r="F113" i="53" s="1"/>
  <c r="F115" i="53" s="1"/>
  <c r="F116" i="53" s="1"/>
  <c r="F136" i="53" s="1"/>
  <c r="AD30" i="49"/>
  <c r="AD35" i="49" s="1"/>
  <c r="Z35" i="49"/>
  <c r="Z23" i="49" l="1"/>
  <c r="P42" i="49"/>
  <c r="Z42" i="49"/>
  <c r="AD42" i="49"/>
  <c r="AE35" i="49"/>
</calcChain>
</file>

<file path=xl/sharedStrings.xml><?xml version="1.0" encoding="utf-8"?>
<sst xmlns="http://schemas.openxmlformats.org/spreadsheetml/2006/main" count="453" uniqueCount="242">
  <si>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</si>
  <si>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</si>
  <si>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</si>
  <si>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</si>
  <si>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</si>
  <si>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</si>
  <si>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</si>
  <si>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</si>
  <si>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</si>
  <si>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</si>
  <si>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</si>
  <si>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ภาษีเงินได้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</si>
  <si>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</si>
  <si>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</si>
  <si>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</si>
  <si>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</si>
  <si>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(ยังไม่ได้ตรวจสอบ/</t>
  </si>
  <si>
    <t>สอบทานแล้ว)</t>
  </si>
  <si>
    <t>(ตรวจสอบแล้ว)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</si>
  <si>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</si>
  <si>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</si>
  <si>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</si>
  <si>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</si>
  <si>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</si>
  <si>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</si>
  <si>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</si>
  <si>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</si>
  <si>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</si>
  <si>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</si>
  <si>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</si>
  <si>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</si>
  <si>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</si>
  <si>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</si>
  <si>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</si>
  <si>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</si>
  <si>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</si>
  <si>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</si>
  <si>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</si>
  <si>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</si>
  <si>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</si>
  <si>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</si>
  <si>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</si>
  <si>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</si>
  <si>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</si>
  <si>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</si>
  <si>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</si>
  <si>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</si>
  <si>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</si>
  <si>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</si>
  <si>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</si>
  <si>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</si>
  <si>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</si>
  <si>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</si>
  <si>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</si>
  <si>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</si>
  <si>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</si>
  <si>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</si>
  <si>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</si>
  <si>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เงินลงทุนทั่วไป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</si>
  <si>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</si>
  <si>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</si>
  <si>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</si>
  <si>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ผลต่างจาก</t>
  </si>
  <si>
    <t>การแปลงค่า</t>
  </si>
  <si>
    <t>งบการเงิน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</si>
  <si>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</si>
  <si>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</si>
  <si>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</si>
  <si>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</si>
  <si>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</si>
  <si>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</si>
  <si>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</si>
  <si>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</si>
  <si>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กลับรายการค่าเผื่อหนี้สงสัยจะสูญ</t>
  </si>
  <si>
    <t>เงินให้กู้ยืม</t>
  </si>
  <si>
    <t>กำไร(ขาดทุน) ต่อหุ้น (บาท)</t>
  </si>
  <si>
    <t>ขาดทุนที่ยังไม่เกิดขึ้น</t>
  </si>
  <si>
    <t>จากการเปลี่ยนแปลง</t>
  </si>
  <si>
    <t>มูลค่าเงินลงทุน</t>
  </si>
  <si>
    <t>ขาดทุน (กำไร) ที่ยังไม่เกิดขึ้นจากเงินลงทุนในหลักทรัพย์เพื่อค้า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</si>
  <si>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</si>
  <si>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</si>
  <si>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กำไรที่ยังไม่เกิดขึ้นจากเงินลงทุนในหลักทรัพย์เพื่อค้า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</si>
  <si>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</si>
  <si>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</si>
  <si>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</si>
  <si>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</si>
  <si>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</si>
  <si>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ซื้อที่ดิน อาคารและอุปกรณ์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</si>
  <si>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</si>
  <si>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</si>
  <si>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</si>
  <si>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</si>
  <si>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</si>
  <si>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</si>
  <si>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</si>
  <si>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</si>
  <si>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</si>
  <si>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</si>
  <si>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</si>
  <si>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 -กิจการที่เกี่ยวข้องกัน</t>
  </si>
  <si>
    <t>ภาษีเงินได้นิติบุคคลค้างจ่าย</t>
  </si>
  <si>
    <t>เงินลงทุนชั่วคราว</t>
  </si>
  <si>
    <t>รวมส่วนของ</t>
  </si>
  <si>
    <t>บริษัทใหญ่</t>
  </si>
  <si>
    <t>(ยังไม่ได้ตรวจสอบ/สอบทานแล้ว)</t>
  </si>
  <si>
    <t>หมายเหตุประกอบงบการเงินระหว่างกาลถือเป็นส่วนหนึ่งของงบการเงินระหว่างกาลนี้</t>
  </si>
  <si>
    <t>ค่าเผื่อหนี้สงสัยจะสูญ(โอนกลับ)</t>
  </si>
  <si>
    <t>งบแสดงฐานะการเงิน</t>
  </si>
  <si>
    <t xml:space="preserve">          รวมหนี้สินหมุนเวียน</t>
  </si>
  <si>
    <t>ภาระผูกพันผลประโยชน์พนักงาน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</si>
  <si>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</si>
  <si>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</si>
  <si>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</si>
  <si>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 xml:space="preserve">      เพิ่มทุนจากการใช้สิทธิตามใบสำคัญแสดงสิทธิ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</si>
  <si>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</si>
  <si>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</si>
  <si>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</si>
  <si>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</si>
  <si>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</si>
  <si>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</si>
  <si>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ส่วนต่างจากการ</t>
  </si>
  <si>
    <t>เปลี่ยนแปลงส่วน</t>
  </si>
  <si>
    <t>ได้เสียในบริษัทย่อย</t>
  </si>
  <si>
    <t>รวมองค์ประกอบอื่น</t>
  </si>
  <si>
    <t>ของ</t>
  </si>
  <si>
    <t>องค์ประกอบอื่น</t>
  </si>
  <si>
    <t>ผลประโยชน์พนักงาน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</si>
  <si>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</si>
  <si>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</si>
  <si>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</si>
  <si>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</si>
  <si>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</si>
  <si>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</si>
  <si>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</si>
  <si>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</si>
  <si>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 xml:space="preserve">      จ่ายเงินปันผล 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</si>
  <si>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</si>
  <si>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</si>
  <si>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ลูกหนี้อื่น</t>
  </si>
  <si>
    <t>เจ้าหนี้อื่น</t>
  </si>
  <si>
    <t>ใบสำคัญแสดงสิทธิ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</si>
  <si>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</si>
  <si>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</si>
  <si>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</si>
  <si>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 xml:space="preserve">      จัดสรรกำไรสะสมเป็นสำรองตามกฎหมาย</t>
  </si>
  <si>
    <t xml:space="preserve">ลูกหนี้อื่น - กิจการอื่น  </t>
  </si>
  <si>
    <t>ลูกหนี้อื่น - กิจการที่เกี่ยวข้องกัน</t>
  </si>
  <si>
    <t>เจ้าหนี้อื่น -กิจการอื่น</t>
  </si>
  <si>
    <t>กำไร(ขาดทุน) สำหรับงวด</t>
  </si>
  <si>
    <t>สินทรัพย์ภาษีเงินได้รอตัดบัญชี</t>
  </si>
  <si>
    <t xml:space="preserve">      กำไรขาดทุนเบ็ดเสร็จสำหรับงวด</t>
  </si>
  <si>
    <t>ค่าใช้จ่าย (รายได้) ภาษีตัดบัญชี</t>
  </si>
  <si>
    <t>กำไร (ขาดทุน) สุทธิสำหรับงวด</t>
  </si>
  <si>
    <t>ค่าใช้จ่ายภาษีเงินได้ของงวดปัจจุบัน</t>
  </si>
  <si>
    <t xml:space="preserve">กำไร (ขาดทุน) </t>
  </si>
  <si>
    <t>งบการเงินเฉพาะกิจการ</t>
  </si>
  <si>
    <t>เงินกู้ยืม</t>
  </si>
  <si>
    <t>เจ้าหนี้อื่น -กิจการที่เกี่ยวข้องกัน</t>
  </si>
  <si>
    <t xml:space="preserve">      กำไรขาดทุนเบ็ดเสร็จสำหรับงวด </t>
  </si>
  <si>
    <t>กำไร (ขาดทุน) เบ็ดเสร็จอื่น</t>
  </si>
  <si>
    <t>ผลต่างของอัตรา</t>
  </si>
  <si>
    <t>ของส่วนของผู้ถือหุ้น</t>
  </si>
  <si>
    <t xml:space="preserve">     - คณิตศาสตร์ประกันภัยไปยังกำไรสะสม</t>
  </si>
  <si>
    <t xml:space="preserve">     โอนผลกำไร (ขาดทุน) จากการประมาณการตามหลัก</t>
  </si>
  <si>
    <t>คณิตศาสตร์ประกันภัย</t>
  </si>
  <si>
    <t>ผลกำไร (ขาดทุน) จาก</t>
  </si>
  <si>
    <t>การประมาณการตามหลัก</t>
  </si>
  <si>
    <t>ขาดทุนที่ยังไม่เกิดขึ้นจากเงินลงทุนในหลักทรัพย์เพื่อค้า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</si>
  <si>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</si>
  <si>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</si>
  <si>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การแบ่งปันกำไร (ขาดทุน) เบ็ดเสร็จรวม</t>
  </si>
  <si>
    <t>แลกเปลี่ยนจากการ</t>
  </si>
  <si>
    <t>แปลงค่างบการเงิน</t>
  </si>
  <si>
    <t>รายการที่จะถูกจัดประเภทรายการใหม่เข้าไปไว้ในกำไรหรือขาดทุนในภายหลัง</t>
  </si>
  <si>
    <t>2559</t>
  </si>
  <si>
    <t>ยอดคงเหลือ ณ วันที่  1 มกราคม 2559</t>
  </si>
  <si>
    <t>อสังหาริมทรัพย์เพื่อการลงทุน</t>
  </si>
  <si>
    <t xml:space="preserve">ทุนเรือนหุ้น - มูลค่าหุ้นละ 0.125 บาท </t>
  </si>
  <si>
    <t>- หุ้นสามัญ  5,647,349,128  หุ้น</t>
  </si>
  <si>
    <t>ส่วนเกินมูลค่าหุ้นสามัญที่ออกจำหน่าย</t>
  </si>
  <si>
    <t>อาคาร และอุปกรณ์-สุทธิ</t>
  </si>
  <si>
    <t>เงินสดสุทธิได้มาจากกิจกรรมจัดหาเงิน</t>
  </si>
  <si>
    <t>เงินกู้ยืมจาก - กิจการที่เกี่ยวข้องกัน (ลดลง) เพิ่มขึ้น</t>
  </si>
  <si>
    <t>เพิ่มทุนจากการใช้สิทธิตามใบสำคัญแสดงสิทธิ</t>
  </si>
  <si>
    <t xml:space="preserve">      เงินรับล่วงหน้าค่าหุ้น</t>
  </si>
  <si>
    <t xml:space="preserve">บุคคลและกิจการอื่น  </t>
  </si>
  <si>
    <t>เงินให้กู้ยืมแก่ - บุคคลและกิจการอื่น (เพิ่มขึ้น) ลดลง</t>
  </si>
  <si>
    <t>กำไรจากการขายเงินลงทุนในหลักทรัพย์เพื่อค้า</t>
  </si>
  <si>
    <t>รายการที่จะไม่ถูกจัดประเภทรายการใหม่เข้าไปไว้ในกำไรหรือขาดทุนในภายหลัง</t>
  </si>
  <si>
    <t xml:space="preserve">ผลกำไร (ขาดทุน) จากการประมาณการ - </t>
  </si>
  <si>
    <t xml:space="preserve"> - ตามหลักคณิตศาสตร์ประกันภัย</t>
  </si>
  <si>
    <t>ผลกำไร(ขาดทุน)จาก</t>
  </si>
  <si>
    <t xml:space="preserve">     โอนผลกำไร(ขาดทุน)จากการประมาณการตามหลัก</t>
  </si>
  <si>
    <t xml:space="preserve">     -คณิตศาสตร์ประกันภัยไปยังกำไรสะสม</t>
  </si>
  <si>
    <t>ค่าเผื่อด้อยค่าในเงินลงทุน(โอนกลับ)</t>
  </si>
  <si>
    <t>จ่ายเงินปันผลของบริษัทใหญ่</t>
  </si>
  <si>
    <t>ค่าเผื่อด้อยค่าเงินลงทุน</t>
  </si>
  <si>
    <t>เงินลงทุนทั่วไป (เพิ่มขึ้น) ลดลง</t>
  </si>
  <si>
    <t>31 ธันวาคม 2559</t>
  </si>
  <si>
    <t>2560</t>
  </si>
  <si>
    <t>หนี้สินจากสัญญาเช่าการเงินที่ถึงกำหนดชำระภายในหนึ่งปี</t>
  </si>
  <si>
    <t>หนี้สินตามสัญญาเช่าการเงิน</t>
  </si>
  <si>
    <t>หนี้สินภาษีเงินได้รอตัดบัญชี</t>
  </si>
  <si>
    <t>- หุ้นสามัญ  5,637,604,866  หุ้น</t>
  </si>
  <si>
    <t>ยอดคงเหลือ ณ วันที่  1 มกราคม 2560</t>
  </si>
  <si>
    <t>ส่วนเกิน</t>
  </si>
  <si>
    <t>ขาดทุน(กำไร)จากการเปลี่ยนแปลงประเภทเงินลงทุน</t>
  </si>
  <si>
    <t>เงินปันผลรับจากบริษัทอื่น</t>
  </si>
  <si>
    <t>เจ้าหนี้การค้า  -กิจการอื่น</t>
  </si>
  <si>
    <t>หนี้สินไม่หมุนเวียนอื่น</t>
  </si>
  <si>
    <t>เงินให้กู้ยืมแก่ - กิจการที่เกี่ยวข้องกัน (เพิ่มขึ้น) ลดลง</t>
  </si>
  <si>
    <t>จ่ายหนี้สินตามสัญญาเช่าการเงิน</t>
  </si>
  <si>
    <t>ภาษีเงินได้ที่เกี่ยวข้องกับองค์ประกอบอื่นของส่วนของผู้ถือหุ้น</t>
  </si>
  <si>
    <t>กำไรจากการเปลี่ยนแปลงเงินลงทุน</t>
  </si>
  <si>
    <t xml:space="preserve">     ส่วนต่างจากการเปลี่ยนแปลงส่วนได้เสียในบริษัทย่อย</t>
  </si>
  <si>
    <t>กิจกรรมดำเนินงานและกิจกรรมลงทุนที่ไม่กระทบเงินสด</t>
  </si>
  <si>
    <t>ลูกหนี้อื่น กิจการที่เกี่ยวข้องกัน - เงินทดรองจ่าย ลดลง</t>
  </si>
  <si>
    <t>เงินลงทุนในบริษัทย่อย ลดลง</t>
  </si>
  <si>
    <t>เจ้าหนี้อื่น กิจการที่เกี่ยวข้องกัน - ดอกเบี้ยค้างจ่าย ลดลง</t>
  </si>
  <si>
    <t>เงินสดจ่ายให้ผู้ถือหุ้นส่วนน้อยของบ.ย่อยที่ลดทุน</t>
  </si>
  <si>
    <t>ณ วันที่ 30 กันยายน 2560</t>
  </si>
  <si>
    <t>30 กันยายน 2560</t>
  </si>
  <si>
    <t>สำหรับงวดเก้าเดือนสิ้นสุดวันที่ 30 กันยายน</t>
  </si>
  <si>
    <t>สำหรับงวดสามเดือนสิ้นสุดวันที่ 30 กันยายน 2560</t>
  </si>
  <si>
    <t>สำหรับงวดสามเดือนสิ้นสุดวันที่ 30 กันยายน</t>
  </si>
  <si>
    <t>ยอดคงเหลือ ณ วันที่ 30 กันยายน 2559</t>
  </si>
  <si>
    <t>ยอดคงเหลือ ณ วันที่ 30 กันยายน 2560</t>
  </si>
  <si>
    <t>สำหรับงวดเก้าเดือนสิ้นสุดวันที่ 30 กันยายน 2560</t>
  </si>
  <si>
    <t>ขาดทุนจากการตัดจำหน่ายอุปกรณ์</t>
  </si>
  <si>
    <t>กลับรายการค่าเผื่อด้อยค่าเงินลงทุน</t>
  </si>
  <si>
    <t>เงินให้กู้ยืมระยะยาว</t>
  </si>
  <si>
    <t>12, 13</t>
  </si>
  <si>
    <t>7 , 11</t>
  </si>
  <si>
    <t>9 , 10</t>
  </si>
  <si>
    <t>9 (1)</t>
  </si>
  <si>
    <t>เงินลงทุนในสิทธิการซื้อหุ้น</t>
  </si>
  <si>
    <t>เงินกู้ยืมระยะสั้นจากสถาบันการเงิน</t>
  </si>
  <si>
    <t>เงินกู้ยืมระยะสั้นจากสถาบันการเงิน (ลดลง) เพิ่มขึ้น</t>
  </si>
  <si>
    <t>ขาดทุนจากการลงทุนในบริษัทย่อยเลิกบริษัท</t>
  </si>
  <si>
    <t>เงินรับจากบริษัทย่อยเลิกบริษัท  (เพิ่มขึ้น) ลดลง</t>
  </si>
  <si>
    <t>เงินกู้ยืมกิจการที่เกี่ยวข้องกัน ลดลง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</si>
</sst>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_-* #,##0_-;\-* #,##0_-;_-* &quot;-&quot;??_-;_-@_-"/>
    <numFmt numFmtId="174" formatCode="_(* #,##0.000_);_(* \(#,##0.000\);_(* &quot;-&quot;??_);_(@_)"/>
  </numFmts>
  <fonts count="35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Angsana New"/>
      <family val="1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.5"/>
      <name val="Angsana New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2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1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19" fillId="21" borderId="2" applyNumberFormat="0" applyAlignment="0" applyProtection="0"/>
    <xf numFmtId="0" fontId="20" fillId="0" borderId="7" applyNumberFormat="0" applyFill="0" applyAlignment="0" applyProtection="0"/>
    <xf numFmtId="0" fontId="21" fillId="3" borderId="0" applyNumberFormat="0" applyBorder="0" applyAlignment="0" applyProtection="0"/>
    <xf numFmtId="0" fontId="22" fillId="20" borderId="9" applyNumberFormat="0" applyAlignment="0" applyProtection="0"/>
    <xf numFmtId="0" fontId="23" fillId="20" borderId="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7" borderId="1" applyNumberFormat="0" applyAlignment="0" applyProtection="0"/>
    <xf numFmtId="0" fontId="29" fillId="24" borderId="0" applyNumberFormat="0" applyBorder="0" applyAlignment="0" applyProtection="0"/>
    <xf numFmtId="0" fontId="30" fillId="0" borderId="11" applyNumberFormat="0" applyFill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5" fillId="25" borderId="8" applyNumberFormat="0" applyFont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</cellStyleXfs>
  <cellXfs count="128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43" fontId="2" fillId="0" borderId="0" xfId="19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right"/>
    </xf>
    <xf numFmtId="166" fontId="3" fillId="0" borderId="0" xfId="19" applyNumberFormat="1" applyFont="1" applyFill="1"/>
    <xf numFmtId="0" fontId="3" fillId="0" borderId="0" xfId="0" applyNumberFormat="1" applyFont="1" applyFill="1" applyAlignment="1">
      <alignment horizontal="center"/>
    </xf>
    <xf numFmtId="43" fontId="3" fillId="0" borderId="0" xfId="19" applyFont="1" applyFill="1"/>
    <xf numFmtId="167" fontId="3" fillId="0" borderId="0" xfId="0" applyNumberFormat="1" applyFont="1" applyFill="1"/>
    <xf numFmtId="166" fontId="3" fillId="0" borderId="0" xfId="0" applyNumberFormat="1" applyFont="1" applyFill="1" applyBorder="1" applyAlignment="1">
      <alignment horizontal="right"/>
    </xf>
    <xf numFmtId="166" fontId="3" fillId="0" borderId="0" xfId="19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center"/>
    </xf>
    <xf numFmtId="43" fontId="3" fillId="0" borderId="0" xfId="19" applyFont="1" applyFill="1" applyBorder="1"/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166" fontId="3" fillId="0" borderId="0" xfId="19" quotePrefix="1" applyNumberFormat="1" applyFont="1" applyFill="1" applyBorder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right"/>
    </xf>
    <xf numFmtId="168" fontId="3" fillId="0" borderId="0" xfId="0" applyNumberFormat="1" applyFont="1" applyFill="1" applyAlignment="1">
      <alignment horizontal="center"/>
    </xf>
    <xf numFmtId="43" fontId="3" fillId="0" borderId="0" xfId="19" applyFont="1" applyFill="1" applyAlignment="1">
      <alignment horizontal="center"/>
    </xf>
    <xf numFmtId="166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3" fillId="0" borderId="0" xfId="19" applyNumberFormat="1" applyFont="1" applyFill="1" applyBorder="1"/>
    <xf numFmtId="167" fontId="3" fillId="0" borderId="0" xfId="0" applyNumberFormat="1" applyFont="1" applyFill="1" applyBorder="1"/>
    <xf numFmtId="166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0" fontId="3" fillId="0" borderId="0" xfId="0" quotePrefix="1" applyFont="1" applyFill="1"/>
    <xf numFmtId="49" fontId="3" fillId="0" borderId="0" xfId="0" applyNumberFormat="1" applyFont="1" applyFill="1"/>
    <xf numFmtId="166" fontId="3" fillId="0" borderId="0" xfId="19" applyNumberFormat="1" applyFont="1" applyFill="1" applyAlignment="1"/>
    <xf numFmtId="166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/>
    <xf numFmtId="166" fontId="7" fillId="0" borderId="0" xfId="19" applyNumberFormat="1" applyFont="1" applyFill="1" applyAlignment="1">
      <alignment horizontal="center"/>
    </xf>
    <xf numFmtId="166" fontId="7" fillId="0" borderId="12" xfId="19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/>
    <xf numFmtId="2" fontId="3" fillId="0" borderId="0" xfId="0" applyNumberFormat="1" applyFont="1" applyFill="1"/>
    <xf numFmtId="43" fontId="3" fillId="0" borderId="0" xfId="0" applyNumberFormat="1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top"/>
    </xf>
    <xf numFmtId="43" fontId="7" fillId="0" borderId="0" xfId="19" applyFont="1" applyFill="1" applyBorder="1" applyAlignment="1">
      <alignment horizontal="center"/>
    </xf>
    <xf numFmtId="166" fontId="7" fillId="0" borderId="0" xfId="19" applyNumberFormat="1" applyFont="1" applyFill="1" applyBorder="1" applyAlignment="1">
      <alignment horizontal="center" vertical="top" wrapText="1"/>
    </xf>
    <xf numFmtId="166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3" fontId="13" fillId="0" borderId="0" xfId="19" applyFont="1" applyFill="1"/>
    <xf numFmtId="43" fontId="13" fillId="0" borderId="0" xfId="19" applyFont="1" applyFill="1" applyAlignment="1">
      <alignment horizontal="center"/>
    </xf>
    <xf numFmtId="43" fontId="13" fillId="0" borderId="12" xfId="19" applyFont="1" applyFill="1" applyBorder="1" applyAlignment="1">
      <alignment horizontal="center"/>
    </xf>
    <xf numFmtId="0" fontId="14" fillId="0" borderId="0" xfId="0" applyNumberFormat="1" applyFont="1" applyFill="1" applyAlignment="1">
      <alignment horizontal="center"/>
    </xf>
    <xf numFmtId="43" fontId="3" fillId="0" borderId="0" xfId="19" applyNumberFormat="1" applyFont="1" applyFill="1"/>
    <xf numFmtId="166" fontId="6" fillId="0" borderId="0" xfId="19" applyNumberFormat="1" applyFont="1" applyFill="1" applyBorder="1" applyAlignment="1">
      <alignment horizontal="center" vertical="top" wrapText="1"/>
    </xf>
    <xf numFmtId="166" fontId="3" fillId="0" borderId="13" xfId="19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left"/>
    </xf>
    <xf numFmtId="43" fontId="3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/>
    <xf numFmtId="1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14" xfId="19" applyNumberFormat="1" applyFont="1" applyFill="1" applyBorder="1"/>
    <xf numFmtId="43" fontId="3" fillId="0" borderId="15" xfId="19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Border="1"/>
    <xf numFmtId="43" fontId="3" fillId="0" borderId="0" xfId="19" applyNumberFormat="1" applyFont="1" applyFill="1" applyBorder="1" applyAlignment="1">
      <alignment horizontal="right"/>
    </xf>
    <xf numFmtId="43" fontId="3" fillId="0" borderId="12" xfId="19" applyNumberFormat="1" applyFont="1" applyFill="1" applyBorder="1"/>
    <xf numFmtId="43" fontId="3" fillId="0" borderId="0" xfId="0" applyNumberFormat="1" applyFont="1" applyFill="1" applyBorder="1" applyAlignment="1">
      <alignment horizontal="right"/>
    </xf>
    <xf numFmtId="43" fontId="3" fillId="0" borderId="12" xfId="0" applyNumberFormat="1" applyFont="1" applyFill="1" applyBorder="1" applyAlignment="1">
      <alignment horizontal="right"/>
    </xf>
    <xf numFmtId="43" fontId="3" fillId="0" borderId="12" xfId="19" applyNumberFormat="1" applyFont="1" applyFill="1" applyBorder="1" applyAlignment="1">
      <alignment horizontal="right"/>
    </xf>
    <xf numFmtId="43" fontId="3" fillId="0" borderId="15" xfId="19" applyNumberFormat="1" applyFont="1" applyFill="1" applyBorder="1" applyAlignment="1">
      <alignment horizontal="right"/>
    </xf>
    <xf numFmtId="43" fontId="3" fillId="0" borderId="15" xfId="0" applyNumberFormat="1" applyFont="1" applyFill="1" applyBorder="1" applyAlignment="1">
      <alignment horizontal="right"/>
    </xf>
    <xf numFmtId="43" fontId="3" fillId="0" borderId="16" xfId="19" applyNumberFormat="1" applyFont="1" applyFill="1" applyBorder="1"/>
    <xf numFmtId="43" fontId="3" fillId="0" borderId="14" xfId="19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43" fontId="3" fillId="0" borderId="0" xfId="19" applyNumberFormat="1" applyFont="1" applyFill="1" applyBorder="1" applyAlignment="1"/>
    <xf numFmtId="43" fontId="16" fillId="0" borderId="0" xfId="19" applyNumberFormat="1" applyFont="1" applyFill="1"/>
    <xf numFmtId="165" fontId="3" fillId="0" borderId="17" xfId="19" applyNumberFormat="1" applyFont="1" applyFill="1" applyBorder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3" fontId="16" fillId="0" borderId="0" xfId="19" applyNumberFormat="1" applyFont="1" applyFill="1" applyBorder="1"/>
    <xf numFmtId="43" fontId="16" fillId="0" borderId="0" xfId="0" applyNumberFormat="1" applyFont="1" applyFill="1" applyBorder="1"/>
    <xf numFmtId="43" fontId="16" fillId="0" borderId="0" xfId="19" applyNumberFormat="1" applyFont="1" applyFill="1" applyBorder="1"/>
    <xf numFmtId="167" fontId="16" fillId="0" borderId="0" xfId="0" applyNumberFormat="1" applyFont="1" applyFill="1" applyBorder="1"/>
    <xf numFmtId="166" fontId="16" fillId="0" borderId="0" xfId="0" applyNumberFormat="1" applyFont="1" applyFill="1"/>
    <xf numFmtId="43" fontId="3" fillId="0" borderId="16" xfId="0" applyNumberFormat="1" applyFont="1" applyFill="1" applyBorder="1" applyAlignment="1">
      <alignment horizontal="right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43" fontId="14" fillId="0" borderId="0" xfId="19" applyNumberFormat="1" applyFont="1" applyFill="1" applyAlignment="1">
      <alignment horizontal="right"/>
    </xf>
    <xf numFmtId="43" fontId="14" fillId="0" borderId="0" xfId="0" applyNumberFormat="1" applyFont="1" applyFill="1" applyAlignment="1">
      <alignment horizontal="right"/>
    </xf>
    <xf numFmtId="43" fontId="14" fillId="0" borderId="0" xfId="0" applyNumberFormat="1" applyFont="1" applyFill="1"/>
    <xf numFmtId="43" fontId="14" fillId="0" borderId="0" xfId="19" applyNumberFormat="1" applyFont="1" applyFill="1" applyBorder="1"/>
    <xf numFmtId="0" fontId="14" fillId="0" borderId="0" xfId="0" applyFont="1" applyFill="1" applyBorder="1"/>
    <xf numFmtId="43" fontId="14" fillId="0" borderId="0" xfId="19" applyFont="1" applyFill="1" applyBorder="1"/>
    <xf numFmtId="0" fontId="7" fillId="0" borderId="0" xfId="0" applyFont="1" applyFill="1"/>
    <xf numFmtId="174" fontId="3" fillId="0" borderId="16" xfId="19" applyNumberFormat="1" applyFont="1" applyFill="1" applyBorder="1"/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19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 vertical="center" wrapText="1"/>
    </xf>
    <xf numFmtId="166" fontId="3" fillId="0" borderId="0" xfId="19" applyNumberFormat="1" applyFont="1" applyFill="1" applyBorder="1" applyAlignment="1">
      <alignment horizontal="right" vertical="center" wrapText="1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6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19" applyNumberFormat="1" applyFont="1" applyFill="1" applyBorder="1" applyAlignment="1">
      <alignment horizontal="center" vertical="center" wrapText="1"/>
    </xf>
    <xf numFmtId="166" fontId="3" fillId="0" borderId="0" xfId="19" applyNumberFormat="1" applyFont="1" applyFill="1" applyBorder="1" applyAlignment="1">
      <alignment horizontal="right" vertical="center" wrapText="1"/>
    </xf>
    <xf numFmtId="166" fontId="3" fillId="0" borderId="12" xfId="0" applyNumberFormat="1" applyFont="1" applyFill="1" applyBorder="1" applyAlignment="1">
      <alignment horizontal="center"/>
    </xf>
    <xf numFmtId="166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4" fillId="0" borderId="14" xfId="0" applyFont="1" applyFill="1" applyBorder="1" applyAlignment="1">
      <alignment horizontal="center"/>
    </xf>
  </cellXfs>
  <cellStyles count="52">
    <cellStyle name="20% - ส่วนที่ถูกเน้น1" xfId="1"/>
    <cellStyle name="20% - ส่วนที่ถูกเน้น2" xfId="2"/>
    <cellStyle name="20% - ส่วนที่ถูกเน้น3" xfId="3"/>
    <cellStyle name="20% - ส่วนที่ถูกเน้น4" xfId="4"/>
    <cellStyle name="20% - ส่วนที่ถูกเน้น5" xfId="5"/>
    <cellStyle name="20% - ส่วนที่ถูกเน้น6" xfId="6"/>
    <cellStyle name="40% - ส่วนที่ถูกเน้น1" xfId="7"/>
    <cellStyle name="40% - ส่วนที่ถูกเน้น2" xfId="8"/>
    <cellStyle name="40% - ส่วนที่ถูกเน้น3" xfId="9"/>
    <cellStyle name="40% - ส่วนที่ถูกเน้น4" xfId="10"/>
    <cellStyle name="40% - ส่วนที่ถูกเน้น5" xfId="11"/>
    <cellStyle name="40% - ส่วนที่ถูกเน้น6" xfId="12"/>
    <cellStyle name="60% - ส่วนที่ถูกเน้น1" xfId="13"/>
    <cellStyle name="60% - ส่วนที่ถูกเน้น2" xfId="14"/>
    <cellStyle name="60% - ส่วนที่ถูกเน้น3" xfId="15"/>
    <cellStyle name="60% - ส่วนที่ถูกเน้น4" xfId="16"/>
    <cellStyle name="60% - ส่วนที่ถูกเน้น5" xfId="17"/>
    <cellStyle name="60% - ส่วนที่ถูกเน้น6" xfId="18"/>
    <cellStyle name="Comma" xfId="19" builtinId="3"/>
    <cellStyle name="comma zerodec" xfId="20"/>
    <cellStyle name="Currency1" xfId="21"/>
    <cellStyle name="Dollar (zero dec)" xfId="22"/>
    <cellStyle name="Grey" xfId="23"/>
    <cellStyle name="Input [yellow]" xfId="24"/>
    <cellStyle name="no dec" xfId="25"/>
    <cellStyle name="Normal" xfId="0" builtinId="0"/>
    <cellStyle name="Normal - Style1" xfId="26"/>
    <cellStyle name="Percent [2]" xfId="27"/>
    <cellStyle name="Quantity" xfId="28"/>
    <cellStyle name="เซลล์ตรวจสอบ" xfId="29"/>
    <cellStyle name="เซลล์ที่มีการเชื่อมโยง" xfId="30"/>
    <cellStyle name="แย่" xfId="31"/>
    <cellStyle name="แสดงผล" xfId="32"/>
    <cellStyle name="การคำนวณ" xfId="33"/>
    <cellStyle name="ข้อความเตือน" xfId="34"/>
    <cellStyle name="ข้อความอธิบาย" xfId="35"/>
    <cellStyle name="ชื่อเรื่อง" xfId="36"/>
    <cellStyle name="ดี" xfId="37"/>
    <cellStyle name="ป้อนค่า" xfId="38"/>
    <cellStyle name="ปานกลาง" xfId="39"/>
    <cellStyle name="ผลรวม" xfId="40"/>
    <cellStyle name="ส่วนที่ถูกเน้น1" xfId="41"/>
    <cellStyle name="ส่วนที่ถูกเน้น2" xfId="42"/>
    <cellStyle name="ส่วนที่ถูกเน้น3" xfId="43"/>
    <cellStyle name="ส่วนที่ถูกเน้น4" xfId="44"/>
    <cellStyle name="ส่วนที่ถูกเน้น5" xfId="45"/>
    <cellStyle name="ส่วนที่ถูกเน้น6" xfId="46"/>
    <cellStyle name="หมายเหตุ" xfId="47"/>
    <cellStyle name="หัวเรื่อง 1" xfId="48"/>
    <cellStyle name="หัวเรื่อง 2" xfId="49"/>
    <cellStyle name="หัวเรื่อง 3" xfId="50"/>
    <cellStyle name="หัวเรื่อง 4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9"/>
  <sheetViews>
    <sheetView tabSelected="1" view="pageBreakPreview" zoomScale="90" zoomScaleNormal="100" zoomScaleSheetLayoutView="90" workbookViewId="0">
      <selection activeCell="C128" sqref="C128"/>
    </sheetView>
  </sheetViews>
  <sheetFormatPr defaultColWidth="9.140625" defaultRowHeight="18" x14ac:dyDescent="0.4"/>
  <cols>
    <col min="1" max="2" width="2.7109375" style="5" customWidth="1"/>
    <col min="3" max="3" width="31.85546875" style="5" customWidth="1"/>
    <col min="4" max="4" width="6.28515625" style="106" customWidth="1"/>
    <col min="5" max="5" width="0.85546875" style="106" customWidth="1"/>
    <col min="6" max="6" width="13.140625" style="106" customWidth="1"/>
    <col min="7" max="7" width="0.7109375" style="106" customWidth="1"/>
    <col min="8" max="8" width="13.28515625" style="106" customWidth="1"/>
    <col min="9" max="9" width="0.85546875" style="5" customWidth="1"/>
    <col min="10" max="10" width="12.85546875" style="7" customWidth="1"/>
    <col min="11" max="11" width="1" style="7" customWidth="1"/>
    <col min="12" max="12" width="13" style="7" customWidth="1"/>
    <col min="13" max="13" width="2.7109375" style="13" customWidth="1"/>
    <col min="14" max="14" width="15.7109375" style="16" customWidth="1"/>
    <col min="15" max="15" width="2.7109375" style="13" customWidth="1"/>
    <col min="16" max="16" width="15.7109375" style="13" customWidth="1"/>
    <col min="17" max="17" width="2.7109375" style="13" customWidth="1"/>
    <col min="18" max="18" width="15.7109375" style="13" customWidth="1"/>
    <col min="19" max="19" width="2.7109375" style="13" customWidth="1"/>
    <col min="20" max="20" width="15.7109375" style="5" customWidth="1"/>
    <col min="21" max="21" width="2.7109375" style="5" customWidth="1"/>
    <col min="22" max="22" width="13.85546875" style="5" customWidth="1"/>
    <col min="23" max="23" width="2.7109375" style="5" customWidth="1"/>
    <col min="24" max="24" width="14.5703125" style="5" customWidth="1"/>
    <col min="25" max="25" width="11" style="5" customWidth="1"/>
    <col min="26" max="16384" width="9.140625" style="5"/>
  </cols>
  <sheetData>
    <row r="1" spans="1:23" x14ac:dyDescent="0.4">
      <c r="D1" s="24"/>
      <c r="E1" s="24"/>
      <c r="F1" s="12"/>
      <c r="G1" s="12"/>
      <c r="H1" s="12"/>
      <c r="J1" s="12"/>
      <c r="K1" s="12"/>
      <c r="L1" s="12"/>
      <c r="T1" s="13"/>
      <c r="U1" s="13"/>
      <c r="V1" s="13"/>
      <c r="W1" s="13"/>
    </row>
    <row r="2" spans="1:23" x14ac:dyDescent="0.4">
      <c r="A2" s="114" t="s">
        <v>57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N2" s="27"/>
      <c r="O2" s="19"/>
      <c r="P2" s="19"/>
      <c r="Q2" s="19"/>
      <c r="R2" s="19"/>
      <c r="S2" s="19"/>
    </row>
    <row r="3" spans="1:23" ht="18" customHeight="1" x14ac:dyDescent="0.4">
      <c r="A3" s="114" t="s">
        <v>108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</row>
    <row r="4" spans="1:23" ht="18" customHeight="1" x14ac:dyDescent="0.4">
      <c r="A4" s="114" t="s">
        <v>221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</row>
    <row r="5" spans="1:23" x14ac:dyDescent="0.4">
      <c r="A5" s="106"/>
      <c r="B5" s="106"/>
      <c r="F5" s="115" t="s">
        <v>19</v>
      </c>
      <c r="G5" s="115"/>
      <c r="H5" s="115"/>
      <c r="I5" s="115"/>
      <c r="J5" s="115"/>
      <c r="K5" s="115"/>
      <c r="L5" s="115"/>
    </row>
    <row r="6" spans="1:23" x14ac:dyDescent="0.4">
      <c r="F6" s="116" t="s">
        <v>40</v>
      </c>
      <c r="G6" s="116"/>
      <c r="H6" s="116"/>
      <c r="J6" s="117" t="s">
        <v>156</v>
      </c>
      <c r="K6" s="117"/>
      <c r="L6" s="117"/>
    </row>
    <row r="7" spans="1:23" x14ac:dyDescent="0.4">
      <c r="D7" s="105" t="s">
        <v>45</v>
      </c>
      <c r="E7" s="19"/>
      <c r="F7" s="33" t="s">
        <v>222</v>
      </c>
      <c r="G7" s="20"/>
      <c r="H7" s="33" t="s">
        <v>199</v>
      </c>
      <c r="J7" s="33" t="str">
        <f>+F7</f>
        <v>30 กันยายน 2560</v>
      </c>
      <c r="K7" s="20"/>
      <c r="L7" s="33" t="str">
        <f>+H7</f>
        <v>31 ธันวาคม 2559</v>
      </c>
    </row>
    <row r="8" spans="1:23" s="47" customFormat="1" ht="18" customHeight="1" x14ac:dyDescent="0.35">
      <c r="D8" s="43"/>
      <c r="E8" s="43"/>
      <c r="F8" s="59" t="s">
        <v>16</v>
      </c>
      <c r="G8" s="59"/>
      <c r="H8" s="59" t="s">
        <v>18</v>
      </c>
      <c r="I8" s="48"/>
      <c r="J8" s="59" t="s">
        <v>16</v>
      </c>
      <c r="K8" s="59"/>
      <c r="L8" s="59" t="s">
        <v>18</v>
      </c>
      <c r="M8" s="43"/>
      <c r="N8" s="49"/>
      <c r="O8" s="43"/>
      <c r="P8" s="43"/>
      <c r="Q8" s="43"/>
      <c r="R8" s="43"/>
      <c r="S8" s="43"/>
    </row>
    <row r="9" spans="1:23" s="47" customFormat="1" ht="18" customHeight="1" x14ac:dyDescent="0.35">
      <c r="D9" s="43"/>
      <c r="E9" s="43"/>
      <c r="F9" s="59" t="s">
        <v>17</v>
      </c>
      <c r="G9" s="59"/>
      <c r="H9" s="59"/>
      <c r="I9" s="48"/>
      <c r="J9" s="59" t="s">
        <v>17</v>
      </c>
      <c r="K9" s="59"/>
      <c r="L9" s="59"/>
      <c r="M9" s="43"/>
      <c r="N9" s="49"/>
      <c r="O9" s="43"/>
      <c r="P9" s="43"/>
      <c r="Q9" s="43"/>
      <c r="R9" s="43"/>
      <c r="S9" s="43"/>
    </row>
    <row r="10" spans="1:23" ht="18" customHeight="1" x14ac:dyDescent="0.4">
      <c r="A10" s="118" t="s">
        <v>5</v>
      </c>
      <c r="B10" s="118"/>
      <c r="C10" s="118"/>
      <c r="D10" s="19"/>
      <c r="E10" s="19"/>
      <c r="F10" s="5"/>
      <c r="G10" s="5"/>
      <c r="H10" s="5"/>
      <c r="J10" s="51"/>
      <c r="K10" s="51"/>
      <c r="L10" s="51"/>
    </row>
    <row r="11" spans="1:23" x14ac:dyDescent="0.4">
      <c r="A11" s="5" t="s">
        <v>6</v>
      </c>
      <c r="F11" s="108"/>
      <c r="G11" s="108"/>
      <c r="H11" s="108"/>
    </row>
    <row r="12" spans="1:23" x14ac:dyDescent="0.4">
      <c r="B12" s="5" t="s">
        <v>20</v>
      </c>
      <c r="D12" s="106">
        <v>3</v>
      </c>
      <c r="F12" s="66">
        <v>190188414.44</v>
      </c>
      <c r="G12" s="66"/>
      <c r="H12" s="66">
        <v>1017330154.5599999</v>
      </c>
      <c r="I12" s="46"/>
      <c r="J12" s="58">
        <v>58232180.18</v>
      </c>
      <c r="K12" s="58"/>
      <c r="L12" s="66">
        <v>857164767.07000005</v>
      </c>
    </row>
    <row r="13" spans="1:23" x14ac:dyDescent="0.4">
      <c r="B13" s="14" t="s">
        <v>102</v>
      </c>
      <c r="D13" s="106">
        <v>4</v>
      </c>
      <c r="F13" s="66">
        <v>1518445888.75</v>
      </c>
      <c r="G13" s="66"/>
      <c r="H13" s="66">
        <v>1308075268.1500001</v>
      </c>
      <c r="I13" s="46"/>
      <c r="J13" s="58">
        <v>894664262.88999999</v>
      </c>
      <c r="K13" s="58"/>
      <c r="L13" s="66">
        <v>676074377.20000005</v>
      </c>
    </row>
    <row r="14" spans="1:23" x14ac:dyDescent="0.4">
      <c r="B14" s="14" t="s">
        <v>236</v>
      </c>
      <c r="D14" s="106">
        <v>4.7</v>
      </c>
      <c r="F14" s="66">
        <v>0</v>
      </c>
      <c r="G14" s="66"/>
      <c r="H14" s="66">
        <v>0</v>
      </c>
      <c r="I14" s="66"/>
      <c r="J14" s="66">
        <v>0</v>
      </c>
      <c r="K14" s="58"/>
      <c r="L14" s="66">
        <v>0</v>
      </c>
      <c r="M14" s="66"/>
    </row>
    <row r="15" spans="1:23" x14ac:dyDescent="0.4">
      <c r="B15" s="5" t="s">
        <v>97</v>
      </c>
      <c r="F15" s="66"/>
      <c r="G15" s="66"/>
      <c r="H15" s="66"/>
      <c r="I15" s="46"/>
      <c r="J15" s="58"/>
      <c r="K15" s="58"/>
      <c r="L15" s="66"/>
    </row>
    <row r="16" spans="1:23" x14ac:dyDescent="0.4">
      <c r="C16" s="5" t="s">
        <v>41</v>
      </c>
      <c r="D16" s="106">
        <v>5</v>
      </c>
      <c r="F16" s="66">
        <v>333451392.80000001</v>
      </c>
      <c r="G16" s="66"/>
      <c r="H16" s="66">
        <v>3370500</v>
      </c>
      <c r="I16" s="46"/>
      <c r="J16" s="58">
        <v>11342000</v>
      </c>
      <c r="K16" s="58"/>
      <c r="L16" s="66">
        <v>3210000</v>
      </c>
      <c r="T16" s="13"/>
      <c r="U16" s="13"/>
      <c r="V16" s="13"/>
      <c r="W16" s="13"/>
    </row>
    <row r="17" spans="1:23" x14ac:dyDescent="0.4">
      <c r="C17" s="5" t="s">
        <v>39</v>
      </c>
      <c r="D17" s="106">
        <v>2.2000000000000002</v>
      </c>
      <c r="F17" s="66">
        <v>13003366.859999999</v>
      </c>
      <c r="G17" s="66"/>
      <c r="H17" s="66">
        <v>13225183.439999999</v>
      </c>
      <c r="I17" s="46"/>
      <c r="J17" s="58">
        <v>3908724.62</v>
      </c>
      <c r="K17" s="58"/>
      <c r="L17" s="66">
        <v>7340397.8200000003</v>
      </c>
      <c r="T17" s="13"/>
      <c r="U17" s="13"/>
      <c r="V17" s="13"/>
      <c r="W17" s="13"/>
    </row>
    <row r="18" spans="1:23" x14ac:dyDescent="0.4">
      <c r="B18" s="5" t="s">
        <v>139</v>
      </c>
      <c r="F18" s="66"/>
      <c r="G18" s="66"/>
      <c r="H18" s="66"/>
      <c r="I18" s="46"/>
      <c r="J18" s="58"/>
      <c r="K18" s="58"/>
      <c r="L18" s="66"/>
      <c r="T18" s="13"/>
      <c r="U18" s="13"/>
      <c r="V18" s="13"/>
      <c r="W18" s="13"/>
    </row>
    <row r="19" spans="1:23" x14ac:dyDescent="0.4">
      <c r="C19" s="5" t="s">
        <v>92</v>
      </c>
      <c r="D19" s="106">
        <v>6</v>
      </c>
      <c r="F19" s="66">
        <v>812586.02000000014</v>
      </c>
      <c r="G19" s="66"/>
      <c r="H19" s="66">
        <v>2198956.4500000002</v>
      </c>
      <c r="I19" s="46"/>
      <c r="J19" s="58">
        <v>779794.99000000011</v>
      </c>
      <c r="K19" s="58"/>
      <c r="L19" s="66">
        <v>1929322.44</v>
      </c>
      <c r="T19" s="13"/>
      <c r="U19" s="13"/>
      <c r="V19" s="13"/>
      <c r="W19" s="13"/>
    </row>
    <row r="20" spans="1:23" x14ac:dyDescent="0.4">
      <c r="C20" s="5" t="s">
        <v>39</v>
      </c>
      <c r="D20" s="106">
        <v>2.2999999999999998</v>
      </c>
      <c r="F20" s="66">
        <v>14254527.630000001</v>
      </c>
      <c r="G20" s="66"/>
      <c r="H20" s="66">
        <v>788059.48</v>
      </c>
      <c r="I20" s="46"/>
      <c r="J20" s="58">
        <v>5295344.8899999997</v>
      </c>
      <c r="K20" s="58"/>
      <c r="L20" s="66">
        <v>8275829.4500000002</v>
      </c>
      <c r="T20" s="13"/>
      <c r="U20" s="13"/>
      <c r="V20" s="13"/>
      <c r="W20" s="13"/>
    </row>
    <row r="21" spans="1:23" x14ac:dyDescent="0.4">
      <c r="B21" s="5" t="s">
        <v>74</v>
      </c>
      <c r="F21" s="66"/>
      <c r="G21" s="66"/>
      <c r="H21" s="66"/>
      <c r="I21" s="58"/>
      <c r="J21" s="58"/>
      <c r="K21" s="58"/>
      <c r="L21" s="66"/>
      <c r="T21" s="13"/>
      <c r="U21" s="13"/>
      <c r="V21" s="13"/>
      <c r="W21" s="13"/>
    </row>
    <row r="22" spans="1:23" x14ac:dyDescent="0.4">
      <c r="C22" s="5" t="s">
        <v>186</v>
      </c>
      <c r="D22" s="106">
        <v>7</v>
      </c>
      <c r="F22" s="66">
        <v>0</v>
      </c>
      <c r="G22" s="66"/>
      <c r="H22" s="66">
        <v>50000000</v>
      </c>
      <c r="I22" s="58"/>
      <c r="J22" s="67">
        <v>0</v>
      </c>
      <c r="K22" s="67"/>
      <c r="L22" s="66">
        <v>50000000</v>
      </c>
      <c r="T22" s="13"/>
      <c r="U22" s="13"/>
      <c r="V22" s="13"/>
      <c r="W22" s="13"/>
    </row>
    <row r="23" spans="1:23" x14ac:dyDescent="0.4">
      <c r="C23" s="5" t="s">
        <v>39</v>
      </c>
      <c r="D23" s="106">
        <v>2.4</v>
      </c>
      <c r="F23" s="66">
        <v>0</v>
      </c>
      <c r="G23" s="66"/>
      <c r="H23" s="66">
        <v>0</v>
      </c>
      <c r="I23" s="58"/>
      <c r="J23" s="67">
        <v>5000000</v>
      </c>
      <c r="K23" s="67"/>
      <c r="L23" s="66">
        <v>6000000</v>
      </c>
      <c r="T23" s="13"/>
      <c r="U23" s="13"/>
      <c r="V23" s="13"/>
      <c r="W23" s="13"/>
    </row>
    <row r="24" spans="1:23" x14ac:dyDescent="0.4">
      <c r="B24" s="5" t="s">
        <v>50</v>
      </c>
      <c r="F24" s="66"/>
      <c r="G24" s="66"/>
      <c r="H24" s="66"/>
      <c r="I24" s="46"/>
      <c r="J24" s="58"/>
      <c r="K24" s="58"/>
      <c r="L24" s="66"/>
      <c r="T24" s="13"/>
      <c r="U24" s="13"/>
      <c r="V24" s="13"/>
      <c r="W24" s="13"/>
    </row>
    <row r="25" spans="1:23" x14ac:dyDescent="0.4">
      <c r="C25" s="5" t="s">
        <v>90</v>
      </c>
      <c r="F25" s="66">
        <v>11655874.219999999</v>
      </c>
      <c r="G25" s="66"/>
      <c r="H25" s="66">
        <v>9479008.4299999997</v>
      </c>
      <c r="I25" s="46"/>
      <c r="J25" s="58">
        <v>9576981.3399999999</v>
      </c>
      <c r="K25" s="58"/>
      <c r="L25" s="66">
        <v>7115380.5499999998</v>
      </c>
      <c r="T25" s="13"/>
      <c r="U25" s="13"/>
      <c r="V25" s="13"/>
      <c r="W25" s="13"/>
    </row>
    <row r="26" spans="1:23" x14ac:dyDescent="0.4">
      <c r="C26" s="5" t="s">
        <v>21</v>
      </c>
      <c r="F26" s="68">
        <f>SUM(F12:F25)</f>
        <v>2081812050.72</v>
      </c>
      <c r="G26" s="71"/>
      <c r="H26" s="68">
        <f>SUM(H12:H25)</f>
        <v>2404467130.5099998</v>
      </c>
      <c r="I26" s="46"/>
      <c r="J26" s="68">
        <f>SUM(J12:J25)</f>
        <v>988799288.90999997</v>
      </c>
      <c r="K26" s="71"/>
      <c r="L26" s="68">
        <f>SUM(L12:L25)</f>
        <v>1617110074.53</v>
      </c>
      <c r="T26" s="13"/>
      <c r="U26" s="13"/>
      <c r="V26" s="13"/>
      <c r="W26" s="13"/>
    </row>
    <row r="27" spans="1:23" x14ac:dyDescent="0.4">
      <c r="F27" s="67"/>
      <c r="G27" s="67"/>
      <c r="H27" s="67"/>
      <c r="I27" s="46"/>
      <c r="J27" s="58"/>
      <c r="K27" s="58"/>
      <c r="L27" s="58"/>
      <c r="T27" s="13"/>
      <c r="U27" s="13"/>
      <c r="V27" s="13"/>
      <c r="W27" s="13"/>
    </row>
    <row r="28" spans="1:23" x14ac:dyDescent="0.4">
      <c r="A28" s="5" t="s">
        <v>51</v>
      </c>
      <c r="F28" s="67"/>
      <c r="G28" s="67"/>
      <c r="H28" s="67"/>
      <c r="I28" s="46"/>
      <c r="J28" s="58"/>
      <c r="K28" s="58"/>
      <c r="L28" s="58"/>
      <c r="T28" s="13"/>
      <c r="U28" s="13"/>
      <c r="V28" s="13"/>
      <c r="W28" s="13"/>
    </row>
    <row r="29" spans="1:23" x14ac:dyDescent="0.4">
      <c r="B29" s="5" t="s">
        <v>89</v>
      </c>
      <c r="D29" s="106">
        <v>8</v>
      </c>
      <c r="F29" s="67">
        <v>15000000</v>
      </c>
      <c r="G29" s="67"/>
      <c r="H29" s="67">
        <v>15000000</v>
      </c>
      <c r="I29" s="46"/>
      <c r="J29" s="58">
        <v>15000000</v>
      </c>
      <c r="K29" s="58"/>
      <c r="L29" s="67">
        <v>15000000</v>
      </c>
      <c r="T29" s="13"/>
      <c r="U29" s="13"/>
      <c r="V29" s="13"/>
      <c r="W29" s="13"/>
    </row>
    <row r="30" spans="1:23" x14ac:dyDescent="0.4">
      <c r="B30" s="5" t="s">
        <v>65</v>
      </c>
      <c r="D30" s="106">
        <v>9</v>
      </c>
      <c r="F30" s="66">
        <v>0</v>
      </c>
      <c r="G30" s="66"/>
      <c r="H30" s="66">
        <v>0</v>
      </c>
      <c r="I30" s="46"/>
      <c r="J30" s="58">
        <v>33077100</v>
      </c>
      <c r="K30" s="58"/>
      <c r="L30" s="66">
        <v>132399078.66</v>
      </c>
      <c r="T30" s="13"/>
      <c r="U30" s="13"/>
      <c r="V30" s="13"/>
      <c r="W30" s="13"/>
    </row>
    <row r="31" spans="1:23" x14ac:dyDescent="0.4">
      <c r="B31" s="5" t="s">
        <v>58</v>
      </c>
      <c r="D31" s="106">
        <v>10</v>
      </c>
      <c r="F31" s="66">
        <v>360000565.80000001</v>
      </c>
      <c r="G31" s="66"/>
      <c r="H31" s="66">
        <v>372015527.62</v>
      </c>
      <c r="I31" s="46"/>
      <c r="J31" s="58">
        <v>360000000</v>
      </c>
      <c r="K31" s="58"/>
      <c r="L31" s="66">
        <v>372014919.99000001</v>
      </c>
      <c r="T31" s="13"/>
      <c r="U31" s="13"/>
      <c r="V31" s="13"/>
      <c r="W31" s="13"/>
    </row>
    <row r="32" spans="1:23" x14ac:dyDescent="0.4">
      <c r="B32" s="5" t="s">
        <v>231</v>
      </c>
      <c r="D32" s="106">
        <v>11</v>
      </c>
      <c r="F32" s="66">
        <v>300000000</v>
      </c>
      <c r="G32" s="66"/>
      <c r="H32" s="66">
        <v>0</v>
      </c>
      <c r="I32" s="46"/>
      <c r="J32" s="58">
        <v>300000000</v>
      </c>
      <c r="K32" s="58"/>
      <c r="L32" s="66">
        <v>0</v>
      </c>
      <c r="T32" s="13"/>
      <c r="U32" s="13"/>
      <c r="V32" s="13"/>
      <c r="W32" s="13"/>
    </row>
    <row r="33" spans="1:23" x14ac:dyDescent="0.4">
      <c r="B33" s="5" t="s">
        <v>181</v>
      </c>
      <c r="D33" s="106">
        <v>12</v>
      </c>
      <c r="F33" s="67">
        <v>37875217.159999996</v>
      </c>
      <c r="G33" s="67"/>
      <c r="H33" s="67">
        <v>40542339.009999998</v>
      </c>
      <c r="I33" s="46"/>
      <c r="J33" s="58">
        <v>37873268.369999997</v>
      </c>
      <c r="K33" s="58"/>
      <c r="L33" s="67">
        <v>40539066.82</v>
      </c>
      <c r="T33" s="13"/>
      <c r="U33" s="13"/>
      <c r="V33" s="13"/>
      <c r="W33" s="13"/>
    </row>
    <row r="34" spans="1:23" x14ac:dyDescent="0.4">
      <c r="B34" s="5" t="s">
        <v>177</v>
      </c>
      <c r="D34" s="106">
        <v>13</v>
      </c>
      <c r="F34" s="67">
        <v>7921992.71</v>
      </c>
      <c r="G34" s="67"/>
      <c r="H34" s="67">
        <v>8251221.4800000004</v>
      </c>
      <c r="I34" s="46"/>
      <c r="J34" s="58">
        <v>7921992.71</v>
      </c>
      <c r="K34" s="58"/>
      <c r="L34" s="67">
        <v>8251221.4800000004</v>
      </c>
      <c r="T34" s="13"/>
      <c r="U34" s="13"/>
      <c r="V34" s="13"/>
      <c r="W34" s="13"/>
    </row>
    <row r="35" spans="1:23" x14ac:dyDescent="0.4">
      <c r="B35" s="5" t="s">
        <v>150</v>
      </c>
      <c r="D35" s="8">
        <v>20.3</v>
      </c>
      <c r="F35" s="67">
        <v>7839367.1699999999</v>
      </c>
      <c r="G35" s="67"/>
      <c r="H35" s="67">
        <v>15563593.279999999</v>
      </c>
      <c r="I35" s="46"/>
      <c r="J35" s="58">
        <v>7167661.25</v>
      </c>
      <c r="K35" s="58"/>
      <c r="L35" s="67">
        <v>14815879.359999999</v>
      </c>
      <c r="T35" s="13"/>
      <c r="U35" s="13"/>
      <c r="V35" s="13"/>
      <c r="W35" s="13"/>
    </row>
    <row r="36" spans="1:23" x14ac:dyDescent="0.4">
      <c r="B36" s="5" t="s">
        <v>52</v>
      </c>
      <c r="F36" s="67"/>
      <c r="G36" s="67"/>
      <c r="H36" s="67"/>
      <c r="I36" s="46"/>
      <c r="J36" s="58"/>
      <c r="K36" s="58"/>
      <c r="L36" s="67"/>
      <c r="T36" s="13"/>
      <c r="U36" s="13"/>
      <c r="V36" s="13"/>
      <c r="W36" s="13"/>
    </row>
    <row r="37" spans="1:23" x14ac:dyDescent="0.4">
      <c r="C37" s="5" t="s">
        <v>38</v>
      </c>
      <c r="F37" s="67">
        <v>2969007.25</v>
      </c>
      <c r="G37" s="67"/>
      <c r="H37" s="67">
        <v>4216213.53</v>
      </c>
      <c r="I37" s="46"/>
      <c r="J37" s="58">
        <v>824755.92</v>
      </c>
      <c r="K37" s="58"/>
      <c r="L37" s="67">
        <v>2531547.96</v>
      </c>
      <c r="T37" s="13"/>
      <c r="U37" s="13"/>
      <c r="V37" s="13"/>
      <c r="W37" s="13"/>
    </row>
    <row r="38" spans="1:23" x14ac:dyDescent="0.4">
      <c r="C38" s="5" t="s">
        <v>49</v>
      </c>
      <c r="F38" s="67">
        <v>162900</v>
      </c>
      <c r="G38" s="67"/>
      <c r="H38" s="67">
        <v>162900</v>
      </c>
      <c r="I38" s="46"/>
      <c r="J38" s="58">
        <v>162900</v>
      </c>
      <c r="K38" s="58"/>
      <c r="L38" s="67">
        <v>87300</v>
      </c>
      <c r="T38" s="13"/>
      <c r="U38" s="13"/>
      <c r="V38" s="13"/>
      <c r="W38" s="13"/>
    </row>
    <row r="39" spans="1:23" x14ac:dyDescent="0.4">
      <c r="C39" s="5" t="s">
        <v>22</v>
      </c>
      <c r="F39" s="68">
        <f>SUM(F29:F38)</f>
        <v>731769050.08999991</v>
      </c>
      <c r="G39" s="71"/>
      <c r="H39" s="68">
        <f>SUM(H29:H38)</f>
        <v>455751794.91999996</v>
      </c>
      <c r="I39" s="46"/>
      <c r="J39" s="68">
        <f>SUM(J29:J38)</f>
        <v>762027678.25</v>
      </c>
      <c r="K39" s="71"/>
      <c r="L39" s="68">
        <f>SUM(L29:L38)</f>
        <v>585639014.2700001</v>
      </c>
      <c r="T39" s="13"/>
      <c r="U39" s="13"/>
      <c r="V39" s="13"/>
      <c r="W39" s="13"/>
    </row>
    <row r="40" spans="1:23" ht="18.75" thickBot="1" x14ac:dyDescent="0.45">
      <c r="A40" s="5" t="s">
        <v>53</v>
      </c>
      <c r="F40" s="69">
        <f>+F39+F26</f>
        <v>2813581100.8099999</v>
      </c>
      <c r="G40" s="71"/>
      <c r="H40" s="69">
        <f>+H39+H26</f>
        <v>2860218925.4299998</v>
      </c>
      <c r="I40" s="46"/>
      <c r="J40" s="69">
        <f>+J39+J26</f>
        <v>1750826967.1599998</v>
      </c>
      <c r="K40" s="71"/>
      <c r="L40" s="69">
        <f>+L39+L26</f>
        <v>2202749088.8000002</v>
      </c>
      <c r="T40" s="13"/>
      <c r="U40" s="13"/>
      <c r="V40" s="13"/>
      <c r="W40" s="13"/>
    </row>
    <row r="41" spans="1:23" ht="18.75" thickTop="1" x14ac:dyDescent="0.4">
      <c r="F41" s="70"/>
      <c r="G41" s="70"/>
      <c r="H41" s="70"/>
      <c r="I41" s="46"/>
      <c r="J41" s="71"/>
      <c r="K41" s="71"/>
      <c r="L41" s="71"/>
      <c r="T41" s="13"/>
      <c r="U41" s="13"/>
      <c r="V41" s="13"/>
      <c r="W41" s="13"/>
    </row>
    <row r="42" spans="1:23" x14ac:dyDescent="0.4">
      <c r="A42" s="5" t="s">
        <v>106</v>
      </c>
      <c r="F42" s="70"/>
      <c r="G42" s="70"/>
      <c r="H42" s="70"/>
      <c r="I42" s="46"/>
      <c r="J42" s="58"/>
      <c r="K42" s="58"/>
      <c r="L42" s="58"/>
      <c r="T42" s="13"/>
      <c r="U42" s="13"/>
      <c r="V42" s="13"/>
      <c r="W42" s="13"/>
    </row>
    <row r="43" spans="1:23" x14ac:dyDescent="0.4">
      <c r="F43" s="70"/>
      <c r="G43" s="70"/>
      <c r="H43" s="70"/>
      <c r="I43" s="46"/>
      <c r="J43" s="58"/>
      <c r="K43" s="58"/>
      <c r="L43" s="58"/>
      <c r="T43" s="13"/>
      <c r="U43" s="13"/>
      <c r="V43" s="13"/>
      <c r="W43" s="13"/>
    </row>
    <row r="44" spans="1:23" x14ac:dyDescent="0.4">
      <c r="T44" s="13"/>
      <c r="U44" s="13"/>
      <c r="V44" s="13"/>
      <c r="W44" s="13"/>
    </row>
    <row r="45" spans="1:23" x14ac:dyDescent="0.4">
      <c r="A45" s="106"/>
      <c r="B45" s="17" t="s">
        <v>27</v>
      </c>
      <c r="C45" s="106"/>
      <c r="D45" s="17"/>
      <c r="F45" s="17" t="s">
        <v>27</v>
      </c>
      <c r="G45" s="17"/>
      <c r="H45" s="17"/>
      <c r="I45" s="106"/>
      <c r="J45" s="106"/>
      <c r="K45" s="106"/>
      <c r="L45" s="106"/>
      <c r="T45" s="13"/>
      <c r="U45" s="13"/>
      <c r="V45" s="13"/>
      <c r="W45" s="13"/>
    </row>
    <row r="46" spans="1:23" x14ac:dyDescent="0.4">
      <c r="A46" s="120"/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T46" s="13"/>
      <c r="U46" s="13"/>
      <c r="V46" s="13"/>
      <c r="W46" s="13"/>
    </row>
    <row r="47" spans="1:23" x14ac:dyDescent="0.4">
      <c r="A47" s="17"/>
      <c r="B47" s="18"/>
      <c r="C47" s="106"/>
      <c r="I47" s="106"/>
      <c r="J47" s="106"/>
      <c r="K47" s="106"/>
      <c r="L47" s="106"/>
      <c r="T47" s="13"/>
      <c r="U47" s="13"/>
      <c r="V47" s="13"/>
      <c r="W47" s="13"/>
    </row>
    <row r="48" spans="1:23" x14ac:dyDescent="0.4">
      <c r="A48" s="114" t="str">
        <f>+A2</f>
        <v>บริษัท บรุ๊คเคอร์ กรุ๊ป จำกัด (มหาชน) และบริษัทย่อย</v>
      </c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T48" s="13"/>
      <c r="U48" s="13"/>
      <c r="V48" s="13"/>
      <c r="W48" s="13"/>
    </row>
    <row r="49" spans="1:23" x14ac:dyDescent="0.4">
      <c r="A49" s="114" t="str">
        <f>+A3</f>
        <v>งบแสดงฐานะการเงิน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T49" s="13"/>
      <c r="U49" s="13"/>
      <c r="V49" s="13"/>
      <c r="W49" s="13"/>
    </row>
    <row r="50" spans="1:23" x14ac:dyDescent="0.4">
      <c r="A50" s="114" t="str">
        <f>A4</f>
        <v>ณ วันที่ 30 กันยายน 2560</v>
      </c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T50" s="13"/>
      <c r="U50" s="13"/>
      <c r="V50" s="13"/>
      <c r="W50" s="13"/>
    </row>
    <row r="51" spans="1:23" ht="21" customHeight="1" x14ac:dyDescent="0.4">
      <c r="D51" s="5"/>
      <c r="E51" s="5"/>
      <c r="F51" s="115" t="s">
        <v>19</v>
      </c>
      <c r="G51" s="115"/>
      <c r="H51" s="115"/>
      <c r="I51" s="115"/>
      <c r="J51" s="115"/>
      <c r="K51" s="115"/>
      <c r="L51" s="115"/>
      <c r="T51" s="13"/>
      <c r="U51" s="13"/>
      <c r="V51" s="13"/>
      <c r="W51" s="13"/>
    </row>
    <row r="52" spans="1:23" x14ac:dyDescent="0.4">
      <c r="D52" s="5"/>
      <c r="E52" s="5"/>
      <c r="F52" s="116" t="s">
        <v>40</v>
      </c>
      <c r="G52" s="116"/>
      <c r="H52" s="116"/>
      <c r="J52" s="117" t="s">
        <v>156</v>
      </c>
      <c r="K52" s="117"/>
      <c r="L52" s="117"/>
      <c r="T52" s="13"/>
      <c r="U52" s="13"/>
      <c r="V52" s="13"/>
      <c r="W52" s="13"/>
    </row>
    <row r="53" spans="1:23" x14ac:dyDescent="0.4">
      <c r="D53" s="105" t="s">
        <v>45</v>
      </c>
      <c r="E53" s="19"/>
      <c r="F53" s="109" t="str">
        <f>+F7</f>
        <v>30 กันยายน 2560</v>
      </c>
      <c r="G53" s="25"/>
      <c r="H53" s="109" t="str">
        <f>+H7</f>
        <v>31 ธันวาคม 2559</v>
      </c>
      <c r="J53" s="109" t="str">
        <f>+J7</f>
        <v>30 กันยายน 2560</v>
      </c>
      <c r="K53" s="20"/>
      <c r="L53" s="109" t="str">
        <f>+L7</f>
        <v>31 ธันวาคม 2559</v>
      </c>
      <c r="T53" s="13"/>
      <c r="U53" s="13"/>
      <c r="V53" s="13"/>
      <c r="W53" s="13"/>
    </row>
    <row r="54" spans="1:23" s="47" customFormat="1" ht="16.5" customHeight="1" x14ac:dyDescent="0.35">
      <c r="D54" s="43"/>
      <c r="E54" s="43"/>
      <c r="F54" s="59" t="s">
        <v>16</v>
      </c>
      <c r="G54" s="59"/>
      <c r="H54" s="59" t="s">
        <v>18</v>
      </c>
      <c r="I54" s="48"/>
      <c r="J54" s="59" t="s">
        <v>16</v>
      </c>
      <c r="K54" s="59"/>
      <c r="L54" s="59" t="s">
        <v>18</v>
      </c>
      <c r="M54" s="43"/>
      <c r="N54" s="49"/>
      <c r="O54" s="43"/>
      <c r="P54" s="43"/>
      <c r="Q54" s="43"/>
      <c r="R54" s="43"/>
      <c r="S54" s="43"/>
      <c r="T54" s="43"/>
      <c r="U54" s="43"/>
      <c r="V54" s="43"/>
      <c r="W54" s="43"/>
    </row>
    <row r="55" spans="1:23" s="47" customFormat="1" ht="16.5" x14ac:dyDescent="0.35">
      <c r="D55" s="43"/>
      <c r="E55" s="43"/>
      <c r="F55" s="59" t="s">
        <v>17</v>
      </c>
      <c r="G55" s="59"/>
      <c r="H55" s="59"/>
      <c r="I55" s="48"/>
      <c r="J55" s="59" t="s">
        <v>17</v>
      </c>
      <c r="K55" s="59"/>
      <c r="L55" s="59"/>
      <c r="M55" s="43"/>
      <c r="N55" s="49"/>
      <c r="O55" s="43"/>
      <c r="P55" s="43"/>
      <c r="Q55" s="43"/>
      <c r="R55" s="43"/>
      <c r="S55" s="43"/>
    </row>
    <row r="56" spans="1:23" ht="18" customHeight="1" x14ac:dyDescent="0.4">
      <c r="A56" s="118" t="s">
        <v>8</v>
      </c>
      <c r="B56" s="118"/>
      <c r="C56" s="118"/>
      <c r="D56" s="19"/>
      <c r="E56" s="19"/>
      <c r="F56" s="20"/>
      <c r="G56" s="20"/>
      <c r="H56" s="20"/>
      <c r="J56" s="20"/>
      <c r="K56" s="20"/>
      <c r="L56" s="20"/>
      <c r="T56" s="13"/>
      <c r="U56" s="13"/>
      <c r="V56" s="13"/>
      <c r="W56" s="13"/>
    </row>
    <row r="57" spans="1:23" x14ac:dyDescent="0.4">
      <c r="A57" s="5" t="s">
        <v>54</v>
      </c>
      <c r="F57" s="67"/>
      <c r="G57" s="67"/>
      <c r="H57" s="67"/>
      <c r="I57" s="46"/>
      <c r="J57" s="58"/>
      <c r="K57" s="58"/>
      <c r="L57" s="58"/>
      <c r="T57" s="13"/>
      <c r="U57" s="13"/>
      <c r="V57" s="13"/>
      <c r="W57" s="13"/>
    </row>
    <row r="58" spans="1:23" x14ac:dyDescent="0.4">
      <c r="B58" s="5" t="s">
        <v>237</v>
      </c>
      <c r="D58" s="106">
        <v>16</v>
      </c>
      <c r="F58" s="66">
        <v>100000000</v>
      </c>
      <c r="G58" s="66"/>
      <c r="H58" s="66">
        <v>0</v>
      </c>
      <c r="J58" s="7">
        <v>100000000</v>
      </c>
      <c r="L58" s="9">
        <v>0</v>
      </c>
      <c r="T58" s="13"/>
      <c r="U58" s="13"/>
      <c r="V58" s="13"/>
      <c r="W58" s="13"/>
    </row>
    <row r="59" spans="1:23" x14ac:dyDescent="0.4">
      <c r="B59" s="5" t="s">
        <v>91</v>
      </c>
      <c r="F59" s="66"/>
      <c r="G59" s="66"/>
      <c r="H59" s="66"/>
      <c r="I59" s="46"/>
      <c r="J59" s="58"/>
      <c r="K59" s="58"/>
      <c r="L59" s="58"/>
      <c r="T59" s="13"/>
      <c r="U59" s="13"/>
      <c r="V59" s="13"/>
      <c r="W59" s="13"/>
    </row>
    <row r="60" spans="1:23" x14ac:dyDescent="0.4">
      <c r="C60" s="5" t="s">
        <v>92</v>
      </c>
      <c r="D60" s="106">
        <v>14</v>
      </c>
      <c r="F60" s="66">
        <v>100970363.43000001</v>
      </c>
      <c r="G60" s="66"/>
      <c r="H60" s="66">
        <v>1275827.43</v>
      </c>
      <c r="I60" s="46"/>
      <c r="J60" s="58">
        <v>107000</v>
      </c>
      <c r="K60" s="58"/>
      <c r="L60" s="58">
        <v>0</v>
      </c>
      <c r="T60" s="13"/>
      <c r="U60" s="13"/>
      <c r="V60" s="13"/>
      <c r="W60" s="13"/>
    </row>
    <row r="61" spans="1:23" x14ac:dyDescent="0.4">
      <c r="C61" s="5" t="s">
        <v>39</v>
      </c>
      <c r="D61" s="106">
        <v>2.5</v>
      </c>
      <c r="F61" s="66">
        <v>1616221.78</v>
      </c>
      <c r="G61" s="66"/>
      <c r="H61" s="66">
        <v>1155711.21</v>
      </c>
      <c r="I61" s="46"/>
      <c r="J61" s="58">
        <v>92970000</v>
      </c>
      <c r="K61" s="58"/>
      <c r="L61" s="66">
        <v>106473400</v>
      </c>
      <c r="T61" s="13"/>
      <c r="U61" s="13"/>
      <c r="V61" s="13"/>
      <c r="W61" s="13"/>
    </row>
    <row r="62" spans="1:23" x14ac:dyDescent="0.4">
      <c r="B62" s="5" t="s">
        <v>140</v>
      </c>
      <c r="F62" s="66"/>
      <c r="G62" s="66"/>
      <c r="H62" s="66"/>
      <c r="I62" s="46"/>
      <c r="J62" s="58"/>
      <c r="K62" s="58"/>
      <c r="L62" s="66"/>
      <c r="T62" s="13"/>
      <c r="U62" s="13"/>
      <c r="V62" s="13"/>
      <c r="W62" s="13"/>
    </row>
    <row r="63" spans="1:23" x14ac:dyDescent="0.4">
      <c r="C63" s="5" t="s">
        <v>92</v>
      </c>
      <c r="D63" s="8">
        <v>15</v>
      </c>
      <c r="F63" s="66">
        <v>28673232.829999998</v>
      </c>
      <c r="G63" s="66"/>
      <c r="H63" s="66">
        <v>50426649.079999998</v>
      </c>
      <c r="I63" s="46"/>
      <c r="J63" s="58">
        <v>28496482.810000002</v>
      </c>
      <c r="K63" s="58"/>
      <c r="L63" s="66">
        <v>37458771.210000001</v>
      </c>
      <c r="T63" s="13"/>
      <c r="U63" s="13"/>
      <c r="V63" s="13"/>
      <c r="W63" s="13"/>
    </row>
    <row r="64" spans="1:23" x14ac:dyDescent="0.4">
      <c r="C64" s="5" t="s">
        <v>39</v>
      </c>
      <c r="D64" s="8">
        <v>2.6</v>
      </c>
      <c r="F64" s="66">
        <v>0</v>
      </c>
      <c r="G64" s="66"/>
      <c r="H64" s="66">
        <v>0</v>
      </c>
      <c r="I64" s="46"/>
      <c r="J64" s="58">
        <v>4369177.3</v>
      </c>
      <c r="K64" s="58"/>
      <c r="L64" s="66">
        <v>4269754.74</v>
      </c>
      <c r="T64" s="13"/>
      <c r="U64" s="13"/>
      <c r="V64" s="13"/>
      <c r="W64" s="13"/>
    </row>
    <row r="65" spans="1:23" x14ac:dyDescent="0.4">
      <c r="B65" s="5" t="s">
        <v>157</v>
      </c>
      <c r="F65" s="66"/>
      <c r="G65" s="66"/>
      <c r="T65" s="13"/>
      <c r="U65" s="13"/>
      <c r="V65" s="13"/>
      <c r="W65" s="13"/>
    </row>
    <row r="66" spans="1:23" x14ac:dyDescent="0.4">
      <c r="C66" s="5" t="s">
        <v>39</v>
      </c>
      <c r="D66" s="106">
        <v>2.7</v>
      </c>
      <c r="F66" s="66">
        <v>0</v>
      </c>
      <c r="G66" s="66"/>
      <c r="H66" s="66">
        <v>0</v>
      </c>
      <c r="I66" s="46"/>
      <c r="J66" s="66">
        <v>145129600</v>
      </c>
      <c r="K66" s="66"/>
      <c r="L66" s="66">
        <v>268410000</v>
      </c>
      <c r="T66" s="13"/>
      <c r="U66" s="13"/>
      <c r="V66" s="13"/>
      <c r="W66" s="13"/>
    </row>
    <row r="67" spans="1:23" x14ac:dyDescent="0.4">
      <c r="B67" s="5" t="s">
        <v>101</v>
      </c>
      <c r="F67" s="66">
        <v>129791.61</v>
      </c>
      <c r="G67" s="66"/>
      <c r="H67" s="66">
        <v>125525078.37</v>
      </c>
      <c r="I67" s="46"/>
      <c r="J67" s="66">
        <v>0</v>
      </c>
      <c r="K67" s="66"/>
      <c r="L67" s="66">
        <v>124738357.70999999</v>
      </c>
      <c r="T67" s="13"/>
      <c r="U67" s="13"/>
      <c r="V67" s="13"/>
      <c r="W67" s="13"/>
    </row>
    <row r="68" spans="1:23" x14ac:dyDescent="0.4">
      <c r="B68" s="103" t="s">
        <v>201</v>
      </c>
      <c r="D68" s="106">
        <v>17</v>
      </c>
      <c r="F68" s="66">
        <v>10047159.710000001</v>
      </c>
      <c r="G68" s="66"/>
      <c r="H68" s="66">
        <v>3634084.86</v>
      </c>
      <c r="I68" s="46"/>
      <c r="J68" s="66">
        <v>10047159.710000001</v>
      </c>
      <c r="K68" s="66"/>
      <c r="L68" s="66">
        <v>3634084.86</v>
      </c>
      <c r="T68" s="13"/>
      <c r="U68" s="13"/>
      <c r="V68" s="13"/>
      <c r="W68" s="13"/>
    </row>
    <row r="69" spans="1:23" x14ac:dyDescent="0.4">
      <c r="B69" s="5" t="s">
        <v>55</v>
      </c>
      <c r="D69" s="8"/>
      <c r="F69" s="66"/>
      <c r="G69" s="66"/>
      <c r="H69" s="66"/>
      <c r="I69" s="46"/>
      <c r="J69" s="58"/>
      <c r="K69" s="58"/>
      <c r="L69" s="66"/>
      <c r="T69" s="13"/>
      <c r="U69" s="13"/>
      <c r="V69" s="13"/>
      <c r="W69" s="13"/>
    </row>
    <row r="70" spans="1:23" x14ac:dyDescent="0.4">
      <c r="C70" s="5" t="s">
        <v>93</v>
      </c>
      <c r="D70" s="8"/>
      <c r="F70" s="66">
        <v>1615962.78</v>
      </c>
      <c r="G70" s="66"/>
      <c r="H70" s="66">
        <v>2162995.58</v>
      </c>
      <c r="I70" s="67"/>
      <c r="J70" s="66">
        <v>975462.78</v>
      </c>
      <c r="K70" s="66"/>
      <c r="L70" s="66">
        <v>639095.57999999996</v>
      </c>
      <c r="T70" s="13"/>
      <c r="U70" s="13"/>
      <c r="V70" s="13"/>
      <c r="W70" s="13"/>
    </row>
    <row r="71" spans="1:23" x14ac:dyDescent="0.4">
      <c r="C71" s="5" t="s">
        <v>49</v>
      </c>
      <c r="D71" s="8"/>
      <c r="F71" s="66">
        <v>6486221.1200000001</v>
      </c>
      <c r="G71" s="66"/>
      <c r="H71" s="66">
        <v>764668.31</v>
      </c>
      <c r="I71" s="46"/>
      <c r="J71" s="58">
        <v>6392515.9199999999</v>
      </c>
      <c r="K71" s="58"/>
      <c r="L71" s="66">
        <v>679612.13</v>
      </c>
      <c r="T71" s="13"/>
      <c r="U71" s="13"/>
      <c r="V71" s="13"/>
      <c r="W71" s="13"/>
    </row>
    <row r="72" spans="1:23" x14ac:dyDescent="0.4">
      <c r="C72" s="5" t="s">
        <v>109</v>
      </c>
      <c r="D72" s="8"/>
      <c r="F72" s="68">
        <f>SUM(F58:F71)</f>
        <v>249538953.26000005</v>
      </c>
      <c r="G72" s="71"/>
      <c r="H72" s="68">
        <f>SUM(H58:H71)</f>
        <v>184945014.84000003</v>
      </c>
      <c r="I72" s="46"/>
      <c r="J72" s="68">
        <f>SUM(J58:J71)</f>
        <v>388487398.51999998</v>
      </c>
      <c r="K72" s="71"/>
      <c r="L72" s="68">
        <f>SUM(L58:L71)</f>
        <v>546303076.23000014</v>
      </c>
      <c r="T72" s="13"/>
      <c r="U72" s="13"/>
      <c r="V72" s="13"/>
      <c r="W72" s="13"/>
    </row>
    <row r="73" spans="1:23" x14ac:dyDescent="0.4">
      <c r="D73" s="8"/>
      <c r="F73" s="67"/>
      <c r="G73" s="67"/>
      <c r="H73" s="67"/>
      <c r="I73" s="46"/>
      <c r="J73" s="58"/>
      <c r="K73" s="58"/>
      <c r="L73" s="67"/>
      <c r="T73" s="13"/>
      <c r="U73" s="13"/>
      <c r="V73" s="13"/>
      <c r="W73" s="13"/>
    </row>
    <row r="74" spans="1:23" x14ac:dyDescent="0.4">
      <c r="A74" s="5" t="s">
        <v>56</v>
      </c>
      <c r="D74" s="8"/>
      <c r="F74" s="67"/>
      <c r="G74" s="67"/>
      <c r="H74" s="67"/>
      <c r="I74" s="46"/>
      <c r="J74" s="58"/>
      <c r="K74" s="58"/>
      <c r="L74" s="67"/>
      <c r="T74" s="13"/>
      <c r="U74" s="13"/>
      <c r="V74" s="13"/>
      <c r="W74" s="13"/>
    </row>
    <row r="75" spans="1:23" x14ac:dyDescent="0.4">
      <c r="B75" s="5" t="s">
        <v>202</v>
      </c>
      <c r="D75" s="8">
        <v>17</v>
      </c>
      <c r="F75" s="67">
        <v>0</v>
      </c>
      <c r="G75" s="67"/>
      <c r="H75" s="67">
        <v>9148416.9399999995</v>
      </c>
      <c r="I75" s="46"/>
      <c r="J75" s="58">
        <v>0</v>
      </c>
      <c r="K75" s="58"/>
      <c r="L75" s="67">
        <v>9148416.9399999995</v>
      </c>
      <c r="T75" s="13"/>
      <c r="U75" s="13"/>
      <c r="V75" s="13"/>
      <c r="W75" s="13"/>
    </row>
    <row r="76" spans="1:23" x14ac:dyDescent="0.4">
      <c r="B76" s="5" t="s">
        <v>203</v>
      </c>
      <c r="D76" s="8">
        <v>20.3</v>
      </c>
      <c r="F76" s="67">
        <v>26862813.800000001</v>
      </c>
      <c r="G76" s="67"/>
      <c r="H76" s="67">
        <v>16926598.469999999</v>
      </c>
      <c r="I76" s="46"/>
      <c r="J76" s="58">
        <v>26862813.800000001</v>
      </c>
      <c r="K76" s="58"/>
      <c r="L76" s="67">
        <v>16926598.469999999</v>
      </c>
      <c r="T76" s="13"/>
      <c r="U76" s="13"/>
      <c r="V76" s="13"/>
      <c r="W76" s="13"/>
    </row>
    <row r="77" spans="1:23" x14ac:dyDescent="0.4">
      <c r="B77" s="5" t="s">
        <v>110</v>
      </c>
      <c r="D77" s="8">
        <v>18</v>
      </c>
      <c r="F77" s="66">
        <v>25261170</v>
      </c>
      <c r="G77" s="66"/>
      <c r="H77" s="66">
        <v>21667371</v>
      </c>
      <c r="I77" s="58"/>
      <c r="J77" s="58">
        <v>23338244</v>
      </c>
      <c r="K77" s="58"/>
      <c r="L77" s="66">
        <v>19364405</v>
      </c>
      <c r="T77" s="13"/>
      <c r="U77" s="13"/>
      <c r="V77" s="13"/>
      <c r="W77" s="13"/>
    </row>
    <row r="78" spans="1:23" x14ac:dyDescent="0.4">
      <c r="C78" s="5" t="s">
        <v>23</v>
      </c>
      <c r="D78" s="8"/>
      <c r="F78" s="68">
        <f>SUM(F75:F77)</f>
        <v>52123983.799999997</v>
      </c>
      <c r="G78" s="71"/>
      <c r="H78" s="68">
        <f>SUM(H75:H77)</f>
        <v>47742386.409999996</v>
      </c>
      <c r="I78" s="58"/>
      <c r="J78" s="68">
        <f>SUM(J75:J77)</f>
        <v>50201057.799999997</v>
      </c>
      <c r="K78" s="71"/>
      <c r="L78" s="68">
        <f>SUM(L75:L77)</f>
        <v>45439420.409999996</v>
      </c>
      <c r="T78" s="13"/>
      <c r="U78" s="13"/>
      <c r="V78" s="13"/>
      <c r="W78" s="13"/>
    </row>
    <row r="79" spans="1:23" x14ac:dyDescent="0.4">
      <c r="D79" s="8"/>
      <c r="F79" s="71"/>
      <c r="G79" s="71"/>
      <c r="H79" s="71"/>
      <c r="I79" s="71"/>
      <c r="J79" s="71"/>
      <c r="K79" s="71"/>
      <c r="L79" s="71"/>
      <c r="T79" s="13"/>
      <c r="U79" s="13"/>
      <c r="V79" s="13"/>
      <c r="W79" s="13"/>
    </row>
    <row r="80" spans="1:23" x14ac:dyDescent="0.4">
      <c r="C80" s="5" t="s">
        <v>24</v>
      </c>
      <c r="D80" s="8"/>
      <c r="F80" s="73">
        <f>+F78+F72</f>
        <v>301662937.06000006</v>
      </c>
      <c r="G80" s="71"/>
      <c r="H80" s="73">
        <f>+H78+H72</f>
        <v>232687401.25000003</v>
      </c>
      <c r="I80" s="46"/>
      <c r="J80" s="73">
        <f>+J78+J72</f>
        <v>438688456.31999999</v>
      </c>
      <c r="K80" s="71"/>
      <c r="L80" s="73">
        <f>+L78+L72</f>
        <v>591742496.6400001</v>
      </c>
      <c r="T80" s="13"/>
      <c r="U80" s="13"/>
      <c r="V80" s="13"/>
      <c r="W80" s="13"/>
    </row>
    <row r="81" spans="1:23" x14ac:dyDescent="0.4">
      <c r="D81" s="8"/>
      <c r="F81" s="67"/>
      <c r="G81" s="67"/>
      <c r="H81" s="67"/>
      <c r="I81" s="46"/>
      <c r="J81" s="71"/>
      <c r="K81" s="71"/>
      <c r="L81" s="71"/>
      <c r="T81" s="13"/>
      <c r="U81" s="13"/>
      <c r="V81" s="13"/>
      <c r="W81" s="13"/>
    </row>
    <row r="82" spans="1:23" x14ac:dyDescent="0.4">
      <c r="A82" s="5" t="s">
        <v>106</v>
      </c>
      <c r="D82" s="8"/>
      <c r="F82" s="22"/>
      <c r="G82" s="22"/>
      <c r="H82" s="22"/>
      <c r="J82" s="12"/>
      <c r="K82" s="12"/>
      <c r="L82" s="12"/>
      <c r="T82" s="13"/>
      <c r="U82" s="13"/>
      <c r="V82" s="13"/>
      <c r="W82" s="13"/>
    </row>
    <row r="83" spans="1:23" x14ac:dyDescent="0.4">
      <c r="D83" s="8"/>
      <c r="F83" s="22"/>
      <c r="G83" s="22"/>
      <c r="H83" s="22"/>
      <c r="J83" s="12"/>
      <c r="K83" s="12"/>
      <c r="L83" s="12"/>
      <c r="T83" s="13"/>
      <c r="U83" s="13"/>
      <c r="V83" s="13"/>
      <c r="W83" s="13"/>
    </row>
    <row r="84" spans="1:23" x14ac:dyDescent="0.4">
      <c r="D84" s="8"/>
      <c r="F84" s="22"/>
      <c r="G84" s="22"/>
      <c r="H84" s="22"/>
      <c r="J84" s="12"/>
      <c r="K84" s="12"/>
      <c r="L84" s="12"/>
      <c r="T84" s="13"/>
      <c r="U84" s="13"/>
      <c r="V84" s="13"/>
      <c r="W84" s="13"/>
    </row>
    <row r="85" spans="1:23" x14ac:dyDescent="0.4">
      <c r="D85" s="8"/>
      <c r="F85" s="22"/>
      <c r="G85" s="22"/>
      <c r="H85" s="22"/>
      <c r="J85" s="12"/>
      <c r="K85" s="12"/>
      <c r="L85" s="12"/>
      <c r="T85" s="13"/>
      <c r="U85" s="13"/>
      <c r="V85" s="13"/>
      <c r="W85" s="13"/>
    </row>
    <row r="86" spans="1:23" x14ac:dyDescent="0.4">
      <c r="D86" s="8"/>
      <c r="F86" s="22"/>
      <c r="G86" s="22"/>
      <c r="H86" s="22"/>
      <c r="J86" s="12"/>
      <c r="K86" s="12"/>
      <c r="L86" s="12"/>
      <c r="T86" s="13"/>
      <c r="U86" s="13"/>
      <c r="V86" s="13"/>
      <c r="W86" s="13"/>
    </row>
    <row r="87" spans="1:23" x14ac:dyDescent="0.4">
      <c r="D87" s="8"/>
      <c r="F87" s="22"/>
      <c r="G87" s="22"/>
      <c r="H87" s="22"/>
      <c r="J87" s="12"/>
      <c r="K87" s="12"/>
      <c r="L87" s="12"/>
      <c r="T87" s="13"/>
      <c r="U87" s="13"/>
      <c r="V87" s="13"/>
      <c r="W87" s="13"/>
    </row>
    <row r="88" spans="1:23" x14ac:dyDescent="0.4">
      <c r="D88" s="8"/>
      <c r="F88" s="22"/>
      <c r="G88" s="22"/>
      <c r="H88" s="22"/>
      <c r="J88" s="12"/>
      <c r="K88" s="12"/>
      <c r="L88" s="12"/>
      <c r="T88" s="13"/>
      <c r="U88" s="13"/>
      <c r="V88" s="13"/>
      <c r="W88" s="13"/>
    </row>
    <row r="89" spans="1:23" x14ac:dyDescent="0.4">
      <c r="B89" s="17" t="s">
        <v>27</v>
      </c>
      <c r="C89" s="106"/>
      <c r="D89" s="17"/>
      <c r="F89" s="17" t="s">
        <v>27</v>
      </c>
      <c r="G89" s="17"/>
      <c r="H89" s="17"/>
      <c r="J89" s="12"/>
      <c r="K89" s="12"/>
      <c r="L89" s="12"/>
      <c r="T89" s="13"/>
      <c r="U89" s="13"/>
      <c r="V89" s="13"/>
      <c r="W89" s="13"/>
    </row>
    <row r="90" spans="1:23" x14ac:dyDescent="0.4">
      <c r="D90" s="8"/>
      <c r="F90" s="22"/>
      <c r="G90" s="22"/>
      <c r="H90" s="22"/>
      <c r="J90" s="12"/>
      <c r="K90" s="12"/>
      <c r="L90" s="12"/>
      <c r="T90" s="13"/>
      <c r="U90" s="13"/>
      <c r="V90" s="13"/>
      <c r="W90" s="13"/>
    </row>
    <row r="91" spans="1:23" x14ac:dyDescent="0.4">
      <c r="D91" s="8"/>
      <c r="F91" s="22"/>
      <c r="G91" s="22"/>
      <c r="H91" s="22"/>
      <c r="J91" s="12"/>
      <c r="K91" s="12"/>
      <c r="L91" s="12"/>
      <c r="T91" s="13"/>
      <c r="U91" s="13"/>
      <c r="V91" s="13"/>
      <c r="W91" s="13"/>
    </row>
    <row r="92" spans="1:23" x14ac:dyDescent="0.4">
      <c r="A92" s="120"/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T92" s="13"/>
      <c r="U92" s="13"/>
      <c r="V92" s="13"/>
      <c r="W92" s="13"/>
    </row>
    <row r="93" spans="1:23" x14ac:dyDescent="0.4">
      <c r="D93" s="24"/>
      <c r="E93" s="24"/>
      <c r="F93" s="12"/>
      <c r="G93" s="12"/>
      <c r="H93" s="12"/>
      <c r="J93" s="12"/>
      <c r="K93" s="12"/>
      <c r="L93" s="12"/>
      <c r="T93" s="13"/>
      <c r="U93" s="13"/>
      <c r="V93" s="13"/>
      <c r="W93" s="13"/>
    </row>
    <row r="94" spans="1:23" x14ac:dyDescent="0.4">
      <c r="A94" s="114" t="str">
        <f>+A48</f>
        <v>บริษัท บรุ๊คเคอร์ กรุ๊ป จำกัด (มหาชน) และบริษัทย่อย</v>
      </c>
      <c r="B94" s="114"/>
      <c r="C94" s="114"/>
      <c r="D94" s="114"/>
      <c r="E94" s="114"/>
      <c r="F94" s="114"/>
      <c r="G94" s="114"/>
      <c r="H94" s="114"/>
      <c r="I94" s="114"/>
      <c r="J94" s="114"/>
      <c r="K94" s="114"/>
      <c r="L94" s="114"/>
      <c r="T94" s="13"/>
      <c r="U94" s="13"/>
      <c r="V94" s="13"/>
      <c r="W94" s="13"/>
    </row>
    <row r="95" spans="1:23" x14ac:dyDescent="0.4">
      <c r="A95" s="119" t="str">
        <f>+A49</f>
        <v>งบแสดงฐานะการเงิน</v>
      </c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T95" s="13"/>
      <c r="U95" s="13"/>
      <c r="V95" s="13"/>
      <c r="W95" s="13"/>
    </row>
    <row r="96" spans="1:23" x14ac:dyDescent="0.4">
      <c r="A96" s="119" t="str">
        <f>A4</f>
        <v>ณ วันที่ 30 กันยายน 2560</v>
      </c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T96" s="13"/>
      <c r="U96" s="13"/>
      <c r="V96" s="13"/>
      <c r="W96" s="13"/>
    </row>
    <row r="97" spans="1:23" x14ac:dyDescent="0.4">
      <c r="F97" s="115" t="s">
        <v>19</v>
      </c>
      <c r="G97" s="115"/>
      <c r="H97" s="115"/>
      <c r="I97" s="115"/>
      <c r="J97" s="115"/>
      <c r="K97" s="115"/>
      <c r="L97" s="115"/>
      <c r="T97" s="13"/>
      <c r="U97" s="13"/>
      <c r="V97" s="13"/>
      <c r="W97" s="13"/>
    </row>
    <row r="98" spans="1:23" x14ac:dyDescent="0.4">
      <c r="F98" s="116" t="s">
        <v>40</v>
      </c>
      <c r="G98" s="116"/>
      <c r="H98" s="116"/>
      <c r="J98" s="117" t="s">
        <v>156</v>
      </c>
      <c r="K98" s="117"/>
      <c r="L98" s="117"/>
      <c r="T98" s="13"/>
      <c r="U98" s="13"/>
      <c r="V98" s="13"/>
      <c r="W98" s="13"/>
    </row>
    <row r="99" spans="1:23" x14ac:dyDescent="0.4">
      <c r="D99" s="105" t="s">
        <v>45</v>
      </c>
      <c r="E99" s="19"/>
      <c r="F99" s="109" t="str">
        <f>+F53</f>
        <v>30 กันยายน 2560</v>
      </c>
      <c r="G99" s="25"/>
      <c r="H99" s="109" t="str">
        <f>+H53</f>
        <v>31 ธันวาคม 2559</v>
      </c>
      <c r="J99" s="109" t="str">
        <f>+J53</f>
        <v>30 กันยายน 2560</v>
      </c>
      <c r="K99" s="20"/>
      <c r="L99" s="109" t="str">
        <f>+L53</f>
        <v>31 ธันวาคม 2559</v>
      </c>
      <c r="T99" s="13"/>
      <c r="U99" s="13"/>
      <c r="V99" s="13"/>
      <c r="W99" s="13"/>
    </row>
    <row r="100" spans="1:23" s="47" customFormat="1" ht="18" customHeight="1" x14ac:dyDescent="0.35">
      <c r="D100" s="43"/>
      <c r="E100" s="43"/>
      <c r="F100" s="50" t="s">
        <v>16</v>
      </c>
      <c r="G100" s="50"/>
      <c r="H100" s="59" t="s">
        <v>18</v>
      </c>
      <c r="I100" s="48"/>
      <c r="J100" s="59" t="s">
        <v>16</v>
      </c>
      <c r="K100" s="59"/>
      <c r="L100" s="59" t="s">
        <v>18</v>
      </c>
      <c r="M100" s="43"/>
      <c r="N100" s="49"/>
      <c r="O100" s="43"/>
      <c r="P100" s="43"/>
      <c r="Q100" s="43"/>
      <c r="R100" s="43"/>
      <c r="S100" s="43"/>
      <c r="T100" s="43"/>
      <c r="U100" s="43"/>
      <c r="V100" s="43"/>
      <c r="W100" s="43"/>
    </row>
    <row r="101" spans="1:23" s="47" customFormat="1" ht="18" customHeight="1" x14ac:dyDescent="0.35">
      <c r="D101" s="43"/>
      <c r="E101" s="43"/>
      <c r="F101" s="50" t="s">
        <v>17</v>
      </c>
      <c r="G101" s="50"/>
      <c r="H101" s="59"/>
      <c r="I101" s="48"/>
      <c r="J101" s="59" t="s">
        <v>17</v>
      </c>
      <c r="K101" s="59"/>
      <c r="L101" s="59"/>
      <c r="M101" s="43"/>
      <c r="N101" s="49"/>
      <c r="O101" s="43"/>
      <c r="P101" s="43"/>
      <c r="Q101" s="43"/>
      <c r="R101" s="43"/>
      <c r="S101" s="43"/>
    </row>
    <row r="102" spans="1:23" x14ac:dyDescent="0.4">
      <c r="A102" s="5" t="s">
        <v>131</v>
      </c>
      <c r="F102" s="6"/>
      <c r="G102" s="6"/>
      <c r="H102" s="6"/>
      <c r="T102" s="13"/>
      <c r="U102" s="13"/>
      <c r="V102" s="13"/>
      <c r="W102" s="13"/>
    </row>
    <row r="103" spans="1:23" x14ac:dyDescent="0.4">
      <c r="B103" s="5" t="s">
        <v>178</v>
      </c>
      <c r="F103" s="6"/>
      <c r="G103" s="6"/>
      <c r="H103" s="6"/>
      <c r="J103" s="12"/>
      <c r="K103" s="12"/>
      <c r="L103" s="12"/>
      <c r="T103" s="13"/>
      <c r="U103" s="13"/>
      <c r="V103" s="13"/>
      <c r="W103" s="13"/>
    </row>
    <row r="104" spans="1:23" x14ac:dyDescent="0.4">
      <c r="B104" s="5" t="s">
        <v>42</v>
      </c>
      <c r="F104" s="6"/>
      <c r="G104" s="6"/>
      <c r="H104" s="6"/>
      <c r="J104" s="12"/>
      <c r="K104" s="12"/>
      <c r="L104" s="12"/>
      <c r="T104" s="13"/>
      <c r="U104" s="13"/>
      <c r="V104" s="13"/>
      <c r="W104" s="13"/>
    </row>
    <row r="105" spans="1:23" ht="18.75" thickBot="1" x14ac:dyDescent="0.45">
      <c r="C105" s="36" t="s">
        <v>179</v>
      </c>
      <c r="D105" s="106">
        <v>22</v>
      </c>
      <c r="F105" s="94">
        <v>705918641</v>
      </c>
      <c r="G105" s="74"/>
      <c r="H105" s="94">
        <v>705918641</v>
      </c>
      <c r="I105" s="46"/>
      <c r="J105" s="94">
        <v>705918641</v>
      </c>
      <c r="K105" s="74"/>
      <c r="L105" s="94">
        <v>705918641</v>
      </c>
      <c r="T105" s="13"/>
      <c r="U105" s="13"/>
      <c r="V105" s="13"/>
      <c r="W105" s="13"/>
    </row>
    <row r="106" spans="1:23" ht="18.75" thickTop="1" x14ac:dyDescent="0.4">
      <c r="B106" s="5" t="s">
        <v>43</v>
      </c>
      <c r="F106" s="67"/>
      <c r="G106" s="67"/>
      <c r="H106" s="67"/>
      <c r="I106" s="46"/>
      <c r="J106" s="58"/>
      <c r="K106" s="58"/>
      <c r="L106" s="67"/>
      <c r="T106" s="13"/>
      <c r="U106" s="13"/>
      <c r="V106" s="13"/>
      <c r="W106" s="13"/>
    </row>
    <row r="107" spans="1:23" x14ac:dyDescent="0.4">
      <c r="C107" s="36" t="s">
        <v>204</v>
      </c>
      <c r="D107" s="106">
        <v>22</v>
      </c>
      <c r="F107" s="58">
        <v>704700608.25</v>
      </c>
      <c r="G107" s="58"/>
      <c r="H107" s="58">
        <v>704700608.25</v>
      </c>
      <c r="I107" s="58"/>
      <c r="J107" s="58">
        <v>704700608.25</v>
      </c>
      <c r="K107" s="58"/>
      <c r="L107" s="58">
        <v>704700608.25</v>
      </c>
      <c r="T107" s="13"/>
      <c r="U107" s="13"/>
      <c r="V107" s="13"/>
      <c r="W107" s="13"/>
    </row>
    <row r="108" spans="1:23" x14ac:dyDescent="0.4">
      <c r="B108" s="5" t="s">
        <v>180</v>
      </c>
      <c r="C108" s="36"/>
      <c r="F108" s="58">
        <f>+เปลี่ยนแปลงรวม!H35</f>
        <v>144890157.11000001</v>
      </c>
      <c r="G108" s="58"/>
      <c r="H108" s="58">
        <v>144890157.11000001</v>
      </c>
      <c r="I108" s="46"/>
      <c r="J108" s="58">
        <f>+เปลี่ยนแปลงเฉพาะ!H33</f>
        <v>144890157.11000001</v>
      </c>
      <c r="K108" s="58"/>
      <c r="L108" s="58">
        <v>144890157.11000001</v>
      </c>
      <c r="T108" s="13"/>
      <c r="U108" s="13"/>
      <c r="V108" s="13"/>
      <c r="W108" s="13"/>
    </row>
    <row r="109" spans="1:23" x14ac:dyDescent="0.4">
      <c r="B109" s="5" t="s">
        <v>60</v>
      </c>
      <c r="F109" s="67"/>
      <c r="G109" s="67"/>
      <c r="H109" s="67"/>
      <c r="I109" s="46"/>
      <c r="J109" s="58"/>
      <c r="K109" s="58"/>
      <c r="L109" s="67"/>
      <c r="T109" s="13"/>
      <c r="U109" s="13"/>
      <c r="V109" s="13"/>
      <c r="W109" s="13"/>
    </row>
    <row r="110" spans="1:23" x14ac:dyDescent="0.4">
      <c r="C110" s="5" t="s">
        <v>44</v>
      </c>
      <c r="F110" s="66">
        <f>+เปลี่ยนแปลงรวม!N35</f>
        <v>70591864.099999994</v>
      </c>
      <c r="G110" s="66"/>
      <c r="H110" s="66">
        <v>70591864.099999994</v>
      </c>
      <c r="I110" s="46"/>
      <c r="J110" s="66">
        <f>เปลี่ยนแปลงเฉพาะ!P33</f>
        <v>70591864.099999994</v>
      </c>
      <c r="K110" s="66"/>
      <c r="L110" s="66">
        <v>70591864.099999994</v>
      </c>
      <c r="T110" s="13"/>
      <c r="U110" s="13"/>
      <c r="V110" s="13"/>
      <c r="W110" s="13"/>
    </row>
    <row r="111" spans="1:23" x14ac:dyDescent="0.4">
      <c r="C111" s="5" t="s">
        <v>3</v>
      </c>
      <c r="D111" s="23"/>
      <c r="F111" s="71">
        <f>เปลี่ยนแปลงรวม!P35</f>
        <v>1497077817.9300001</v>
      </c>
      <c r="G111" s="71"/>
      <c r="H111" s="71">
        <v>1561841705.8499999</v>
      </c>
      <c r="I111" s="62"/>
      <c r="J111" s="71">
        <f>เปลี่ยนแปลงเฉพาะ!R33</f>
        <v>391955881.38</v>
      </c>
      <c r="K111" s="71"/>
      <c r="L111" s="71">
        <v>690823962.70000005</v>
      </c>
      <c r="T111" s="13"/>
      <c r="U111" s="13"/>
      <c r="V111" s="13"/>
      <c r="W111" s="13"/>
    </row>
    <row r="112" spans="1:23" x14ac:dyDescent="0.4">
      <c r="B112" s="5" t="s">
        <v>132</v>
      </c>
      <c r="D112" s="23"/>
      <c r="F112" s="73">
        <f>เปลี่ยนแปลงรวม!X35</f>
        <v>15909452.880000016</v>
      </c>
      <c r="G112" s="71"/>
      <c r="H112" s="73">
        <v>88770937.790000007</v>
      </c>
      <c r="I112" s="46"/>
      <c r="J112" s="73">
        <f>+เปลี่ยนแปลงเฉพาะ!T33</f>
        <v>0</v>
      </c>
      <c r="K112" s="71"/>
      <c r="L112" s="73">
        <v>0</v>
      </c>
      <c r="T112" s="13"/>
      <c r="U112" s="13"/>
      <c r="V112" s="13"/>
      <c r="W112" s="13"/>
    </row>
    <row r="113" spans="1:23" x14ac:dyDescent="0.4">
      <c r="C113" s="5" t="s">
        <v>128</v>
      </c>
      <c r="F113" s="58">
        <f>SUM(F107:F112)</f>
        <v>2433169900.2700005</v>
      </c>
      <c r="G113" s="58"/>
      <c r="H113" s="58">
        <f>SUM(H107:H112)</f>
        <v>2570795273.0999999</v>
      </c>
      <c r="I113" s="46"/>
      <c r="J113" s="58">
        <f>SUM(J107:J112)</f>
        <v>1312138510.8400002</v>
      </c>
      <c r="K113" s="58"/>
      <c r="L113" s="58">
        <f>SUM(L107:L112)</f>
        <v>1611006592.1600001</v>
      </c>
      <c r="T113" s="13"/>
      <c r="U113" s="13"/>
      <c r="V113" s="13"/>
      <c r="W113" s="13"/>
    </row>
    <row r="114" spans="1:23" x14ac:dyDescent="0.4">
      <c r="B114" s="5" t="s">
        <v>111</v>
      </c>
      <c r="F114" s="75">
        <f>เปลี่ยนแปลงรวม!AB35</f>
        <v>78748263.479999989</v>
      </c>
      <c r="G114" s="74"/>
      <c r="H114" s="75">
        <v>56736251.079999998</v>
      </c>
      <c r="I114" s="46"/>
      <c r="J114" s="73">
        <v>0</v>
      </c>
      <c r="K114" s="71"/>
      <c r="L114" s="75">
        <f>เปลี่ยนแปลงรวม!AI35</f>
        <v>0</v>
      </c>
      <c r="T114" s="13"/>
      <c r="U114" s="13"/>
      <c r="V114" s="13"/>
      <c r="W114" s="13"/>
    </row>
    <row r="115" spans="1:23" x14ac:dyDescent="0.4">
      <c r="C115" s="5" t="s">
        <v>133</v>
      </c>
      <c r="F115" s="58">
        <f>+F114+F113</f>
        <v>2511918163.7500005</v>
      </c>
      <c r="G115" s="58"/>
      <c r="H115" s="58">
        <f>+H114+H113</f>
        <v>2627531524.1799998</v>
      </c>
      <c r="I115" s="46"/>
      <c r="J115" s="58">
        <f>+J114+J113</f>
        <v>1312138510.8400002</v>
      </c>
      <c r="K115" s="58"/>
      <c r="L115" s="58">
        <f>+L114+L113</f>
        <v>1611006592.1600001</v>
      </c>
      <c r="T115" s="13"/>
      <c r="U115" s="13"/>
      <c r="V115" s="13"/>
      <c r="W115" s="13"/>
    </row>
    <row r="116" spans="1:23" ht="18.75" thickBot="1" x14ac:dyDescent="0.45">
      <c r="A116" s="5" t="s">
        <v>134</v>
      </c>
      <c r="F116" s="69">
        <f>+F115+F80</f>
        <v>2813581100.8100004</v>
      </c>
      <c r="G116" s="71"/>
      <c r="H116" s="69">
        <f>+H115+H80</f>
        <v>2860218925.4299998</v>
      </c>
      <c r="I116" s="46"/>
      <c r="J116" s="69">
        <f>+J115+J80</f>
        <v>1750826967.1600001</v>
      </c>
      <c r="K116" s="71"/>
      <c r="L116" s="69">
        <f>+L115+L80</f>
        <v>2202749088.8000002</v>
      </c>
      <c r="T116" s="13"/>
      <c r="U116" s="13"/>
      <c r="V116" s="13"/>
      <c r="W116" s="13"/>
    </row>
    <row r="117" spans="1:23" ht="18.75" thickTop="1" x14ac:dyDescent="0.4">
      <c r="F117" s="71"/>
      <c r="G117" s="71"/>
      <c r="H117" s="71"/>
      <c r="I117" s="46"/>
      <c r="J117" s="71"/>
      <c r="K117" s="71"/>
      <c r="L117" s="71"/>
      <c r="T117" s="13"/>
      <c r="U117" s="13"/>
      <c r="V117" s="13"/>
      <c r="W117" s="13"/>
    </row>
    <row r="118" spans="1:23" x14ac:dyDescent="0.4">
      <c r="A118" s="5" t="s">
        <v>106</v>
      </c>
      <c r="F118" s="70"/>
      <c r="G118" s="70"/>
      <c r="H118" s="70"/>
      <c r="I118" s="46"/>
      <c r="J118" s="58"/>
      <c r="K118" s="58"/>
      <c r="L118" s="58"/>
    </row>
    <row r="119" spans="1:23" x14ac:dyDescent="0.4">
      <c r="F119" s="24"/>
      <c r="G119" s="24"/>
      <c r="H119" s="24"/>
      <c r="J119" s="24"/>
      <c r="K119" s="24"/>
      <c r="L119" s="24"/>
      <c r="T119" s="13"/>
      <c r="U119" s="13"/>
      <c r="V119" s="13"/>
      <c r="W119" s="13"/>
    </row>
    <row r="120" spans="1:23" x14ac:dyDescent="0.4">
      <c r="F120" s="24"/>
      <c r="G120" s="24"/>
      <c r="H120" s="24"/>
      <c r="J120" s="24"/>
      <c r="K120" s="24"/>
      <c r="L120" s="24"/>
      <c r="T120" s="13"/>
      <c r="U120" s="13"/>
      <c r="V120" s="13"/>
      <c r="W120" s="13"/>
    </row>
    <row r="121" spans="1:23" x14ac:dyDescent="0.4">
      <c r="F121" s="24"/>
      <c r="G121" s="24"/>
      <c r="H121" s="24"/>
      <c r="J121" s="24"/>
      <c r="K121" s="24"/>
      <c r="L121" s="24"/>
      <c r="T121" s="13"/>
      <c r="U121" s="13"/>
      <c r="V121" s="13"/>
      <c r="W121" s="13"/>
    </row>
    <row r="122" spans="1:23" x14ac:dyDescent="0.4">
      <c r="F122" s="24"/>
      <c r="G122" s="24"/>
      <c r="H122" s="24"/>
      <c r="J122" s="24"/>
      <c r="K122" s="24"/>
      <c r="L122" s="24"/>
      <c r="T122" s="13"/>
      <c r="U122" s="13"/>
      <c r="V122" s="13"/>
      <c r="W122" s="13"/>
    </row>
    <row r="123" spans="1:23" x14ac:dyDescent="0.4">
      <c r="F123" s="24"/>
      <c r="G123" s="24"/>
      <c r="H123" s="24"/>
      <c r="J123" s="24"/>
      <c r="K123" s="24"/>
      <c r="L123" s="24"/>
      <c r="T123" s="13"/>
      <c r="U123" s="13"/>
      <c r="V123" s="13"/>
      <c r="W123" s="13"/>
    </row>
    <row r="124" spans="1:23" x14ac:dyDescent="0.4">
      <c r="F124" s="24"/>
      <c r="G124" s="24"/>
      <c r="H124" s="24"/>
      <c r="J124" s="24"/>
      <c r="K124" s="24"/>
      <c r="L124" s="24"/>
      <c r="T124" s="13"/>
      <c r="U124" s="13"/>
      <c r="V124" s="13"/>
      <c r="W124" s="13"/>
    </row>
    <row r="126" spans="1:23" x14ac:dyDescent="0.4">
      <c r="F126" s="24"/>
      <c r="G126" s="24"/>
      <c r="H126" s="24"/>
      <c r="J126" s="24"/>
      <c r="K126" s="24"/>
      <c r="L126" s="24"/>
      <c r="T126" s="13"/>
      <c r="U126" s="13"/>
      <c r="V126" s="13"/>
      <c r="W126" s="13"/>
    </row>
    <row r="127" spans="1:23" x14ac:dyDescent="0.4">
      <c r="F127" s="24"/>
      <c r="G127" s="24"/>
      <c r="H127" s="24"/>
      <c r="J127" s="24"/>
      <c r="K127" s="24"/>
      <c r="L127" s="24"/>
      <c r="T127" s="13"/>
      <c r="U127" s="13"/>
      <c r="V127" s="13"/>
      <c r="W127" s="13"/>
    </row>
    <row r="128" spans="1:23" x14ac:dyDescent="0.4">
      <c r="F128" s="24"/>
      <c r="G128" s="24"/>
      <c r="H128" s="24"/>
      <c r="J128" s="24"/>
      <c r="K128" s="24"/>
      <c r="L128" s="24"/>
      <c r="T128" s="13"/>
      <c r="U128" s="13"/>
      <c r="V128" s="13"/>
      <c r="W128" s="13"/>
    </row>
    <row r="129" spans="1:23" x14ac:dyDescent="0.4">
      <c r="F129" s="24"/>
      <c r="G129" s="24"/>
      <c r="H129" s="24"/>
      <c r="J129" s="24"/>
      <c r="K129" s="24"/>
      <c r="L129" s="24"/>
      <c r="T129" s="13"/>
      <c r="U129" s="13"/>
      <c r="V129" s="13"/>
      <c r="W129" s="13"/>
    </row>
    <row r="130" spans="1:23" x14ac:dyDescent="0.4">
      <c r="A130" s="106"/>
      <c r="B130" s="17" t="s">
        <v>27</v>
      </c>
      <c r="C130" s="106"/>
      <c r="D130" s="17"/>
      <c r="F130" s="17" t="s">
        <v>27</v>
      </c>
      <c r="G130" s="17"/>
      <c r="H130" s="17"/>
      <c r="I130" s="106"/>
      <c r="J130" s="106"/>
      <c r="K130" s="106"/>
      <c r="L130" s="106"/>
      <c r="T130" s="13"/>
      <c r="U130" s="13"/>
      <c r="V130" s="13"/>
      <c r="W130" s="13"/>
    </row>
    <row r="131" spans="1:23" ht="18" customHeight="1" x14ac:dyDescent="0.4">
      <c r="J131" s="12"/>
      <c r="K131" s="12"/>
      <c r="L131" s="12"/>
      <c r="T131" s="13"/>
      <c r="U131" s="13"/>
      <c r="V131" s="13"/>
      <c r="W131" s="13"/>
    </row>
    <row r="132" spans="1:23" x14ac:dyDescent="0.4">
      <c r="A132" s="106"/>
      <c r="B132" s="17"/>
      <c r="C132" s="106"/>
      <c r="D132" s="17"/>
      <c r="F132" s="17"/>
      <c r="G132" s="17"/>
      <c r="H132" s="17"/>
      <c r="I132" s="106"/>
      <c r="J132" s="106"/>
      <c r="K132" s="106"/>
      <c r="L132" s="106"/>
      <c r="T132" s="13"/>
      <c r="U132" s="13"/>
      <c r="V132" s="13"/>
      <c r="W132" s="13"/>
    </row>
    <row r="133" spans="1:23" x14ac:dyDescent="0.4">
      <c r="A133" s="106"/>
      <c r="B133" s="17"/>
      <c r="C133" s="106"/>
      <c r="D133" s="17"/>
      <c r="F133" s="17"/>
      <c r="G133" s="17"/>
      <c r="H133" s="17"/>
      <c r="I133" s="106"/>
      <c r="J133" s="106"/>
      <c r="K133" s="106"/>
      <c r="L133" s="106"/>
      <c r="T133" s="13"/>
      <c r="U133" s="13"/>
      <c r="V133" s="13"/>
      <c r="W133" s="13"/>
    </row>
    <row r="134" spans="1:23" x14ac:dyDescent="0.4">
      <c r="A134" s="106"/>
      <c r="B134" s="17"/>
      <c r="C134" s="106"/>
      <c r="D134" s="17"/>
      <c r="F134" s="17"/>
      <c r="G134" s="17"/>
      <c r="H134" s="17"/>
      <c r="I134" s="106"/>
      <c r="J134" s="106"/>
      <c r="K134" s="106"/>
      <c r="L134" s="106"/>
      <c r="T134" s="13"/>
      <c r="U134" s="13"/>
      <c r="V134" s="13"/>
      <c r="W134" s="13"/>
    </row>
    <row r="135" spans="1:23" ht="16.5" customHeight="1" x14ac:dyDescent="0.4">
      <c r="A135" s="120"/>
      <c r="B135" s="120"/>
      <c r="C135" s="120"/>
      <c r="D135" s="120"/>
      <c r="E135" s="120"/>
      <c r="F135" s="120"/>
      <c r="G135" s="120"/>
      <c r="H135" s="120"/>
      <c r="I135" s="120"/>
      <c r="J135" s="120"/>
      <c r="K135" s="120"/>
      <c r="L135" s="120"/>
      <c r="T135" s="13"/>
      <c r="U135" s="13"/>
      <c r="V135" s="13"/>
      <c r="W135" s="13"/>
    </row>
    <row r="136" spans="1:23" ht="13.5" hidden="1" customHeight="1" x14ac:dyDescent="0.4">
      <c r="D136" s="106" t="s">
        <v>94</v>
      </c>
      <c r="F136" s="24">
        <f>F116-F40</f>
        <v>0</v>
      </c>
      <c r="G136" s="24"/>
      <c r="H136" s="24">
        <f>H116-H40</f>
        <v>0</v>
      </c>
      <c r="J136" s="24">
        <f>J116-J40</f>
        <v>0</v>
      </c>
      <c r="K136" s="24"/>
      <c r="L136" s="24">
        <f>L116-L40</f>
        <v>0</v>
      </c>
      <c r="T136" s="13"/>
      <c r="U136" s="13"/>
      <c r="V136" s="13"/>
      <c r="W136" s="13"/>
    </row>
    <row r="137" spans="1:23" ht="18" customHeight="1" x14ac:dyDescent="0.4">
      <c r="F137" s="24"/>
    </row>
    <row r="138" spans="1:23" ht="18" customHeight="1" x14ac:dyDescent="0.4">
      <c r="F138" s="70"/>
    </row>
    <row r="139" spans="1:23" x14ac:dyDescent="0.4">
      <c r="F139" s="70"/>
    </row>
  </sheetData>
  <mergeCells count="23">
    <mergeCell ref="F97:L97"/>
    <mergeCell ref="F52:H52"/>
    <mergeCell ref="A46:L46"/>
    <mergeCell ref="A135:L135"/>
    <mergeCell ref="A92:L92"/>
    <mergeCell ref="A49:L49"/>
    <mergeCell ref="A95:L95"/>
    <mergeCell ref="J98:L98"/>
    <mergeCell ref="F98:H98"/>
    <mergeCell ref="A10:C10"/>
    <mergeCell ref="A48:L48"/>
    <mergeCell ref="A50:L50"/>
    <mergeCell ref="A96:L96"/>
    <mergeCell ref="A56:C56"/>
    <mergeCell ref="A94:L94"/>
    <mergeCell ref="F51:L51"/>
    <mergeCell ref="J52:L52"/>
    <mergeCell ref="A2:L2"/>
    <mergeCell ref="A3:L3"/>
    <mergeCell ref="F5:L5"/>
    <mergeCell ref="F6:H6"/>
    <mergeCell ref="J6:L6"/>
    <mergeCell ref="A4:L4"/>
  </mergeCells>
  <phoneticPr fontId="0" type="noConversion"/>
  <pageMargins left="0.86614173228346458" right="0.19685039370078741" top="0.6692913385826772" bottom="0" header="0.43307086614173229" footer="0"/>
  <pageSetup paperSize="9" scale="99" fitToHeight="4" orientation="portrait" useFirstPageNumber="1" r:id="rId1"/>
  <headerFooter alignWithMargins="0">
    <oddHeader>&amp;L&amp;"Angsana New,Regular"สำนักงาน เอ. เอ็ม. ที. แอสโซซิเอท</oddHeader>
    <oddFooter>&amp;C&amp;P</oddFooter>
  </headerFooter>
  <rowBreaks count="2" manualBreakCount="2">
    <brk id="46" max="12" man="1"/>
    <brk id="9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X190"/>
  <sheetViews>
    <sheetView view="pageBreakPreview" zoomScaleNormal="100" zoomScaleSheetLayoutView="100" workbookViewId="0">
      <selection activeCell="F14" sqref="F14"/>
    </sheetView>
  </sheetViews>
  <sheetFormatPr defaultColWidth="9.140625" defaultRowHeight="18" x14ac:dyDescent="0.4"/>
  <cols>
    <col min="1" max="2" width="2.7109375" style="5" customWidth="1"/>
    <col min="3" max="3" width="37.140625" style="5" customWidth="1"/>
    <col min="4" max="4" width="6.5703125" style="106" customWidth="1"/>
    <col min="5" max="5" width="0.85546875" style="106" customWidth="1"/>
    <col min="6" max="6" width="13.5703125" style="106" customWidth="1"/>
    <col min="7" max="7" width="0.85546875" style="106" customWidth="1"/>
    <col min="8" max="8" width="13.28515625" style="106" customWidth="1"/>
    <col min="9" max="9" width="0.85546875" style="5" customWidth="1"/>
    <col min="10" max="10" width="13.28515625" style="7" customWidth="1"/>
    <col min="11" max="11" width="0.85546875" style="5" customWidth="1"/>
    <col min="12" max="12" width="14.140625" style="7" customWidth="1"/>
    <col min="13" max="13" width="1" style="5" customWidth="1"/>
    <col min="14" max="14" width="2.7109375" style="13" customWidth="1"/>
    <col min="15" max="15" width="15.7109375" style="16" customWidth="1"/>
    <col min="16" max="16" width="2.7109375" style="13" customWidth="1"/>
    <col min="17" max="17" width="15.7109375" style="13" customWidth="1"/>
    <col min="18" max="18" width="2.7109375" style="13" customWidth="1"/>
    <col min="19" max="19" width="15.7109375" style="13" customWidth="1"/>
    <col min="20" max="20" width="2.7109375" style="13" customWidth="1"/>
    <col min="21" max="21" width="15.7109375" style="5" customWidth="1"/>
    <col min="22" max="22" width="2.7109375" style="5" customWidth="1"/>
    <col min="23" max="23" width="13.85546875" style="5" customWidth="1"/>
    <col min="24" max="24" width="2.7109375" style="5" customWidth="1"/>
    <col min="25" max="25" width="14.5703125" style="5" customWidth="1"/>
    <col min="26" max="26" width="11" style="5" customWidth="1"/>
    <col min="27" max="16384" width="9.140625" style="5"/>
  </cols>
  <sheetData>
    <row r="1" spans="1:24" ht="18" customHeight="1" x14ac:dyDescent="0.4">
      <c r="D1" s="24"/>
      <c r="E1" s="24"/>
      <c r="F1" s="12"/>
      <c r="G1" s="24"/>
      <c r="H1" s="12"/>
      <c r="J1" s="121"/>
      <c r="K1" s="121"/>
      <c r="L1" s="121"/>
      <c r="M1" s="106"/>
      <c r="U1" s="13"/>
      <c r="V1" s="13"/>
      <c r="W1" s="13"/>
      <c r="X1" s="13"/>
    </row>
    <row r="2" spans="1:24" ht="18" customHeight="1" x14ac:dyDescent="0.4">
      <c r="A2" s="119" t="s">
        <v>57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06"/>
      <c r="U2" s="13"/>
      <c r="V2" s="13"/>
      <c r="W2" s="13"/>
      <c r="X2" s="13"/>
    </row>
    <row r="3" spans="1:24" ht="18" customHeight="1" x14ac:dyDescent="0.4">
      <c r="A3" s="114" t="s">
        <v>0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06"/>
      <c r="U3" s="13"/>
      <c r="V3" s="13"/>
      <c r="W3" s="13"/>
      <c r="X3" s="13"/>
    </row>
    <row r="4" spans="1:24" ht="18" customHeight="1" x14ac:dyDescent="0.4">
      <c r="A4" s="114" t="s">
        <v>228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06"/>
      <c r="U4" s="13"/>
      <c r="V4" s="13"/>
      <c r="W4" s="13"/>
      <c r="X4" s="13"/>
    </row>
    <row r="5" spans="1:24" ht="18" customHeight="1" x14ac:dyDescent="0.4">
      <c r="C5" s="107"/>
      <c r="D5" s="107"/>
      <c r="E5" s="107"/>
      <c r="F5" s="115" t="s">
        <v>19</v>
      </c>
      <c r="G5" s="115"/>
      <c r="H5" s="115"/>
      <c r="I5" s="115"/>
      <c r="J5" s="115"/>
      <c r="K5" s="115"/>
      <c r="L5" s="115"/>
      <c r="M5" s="106"/>
      <c r="U5" s="13"/>
      <c r="V5" s="13"/>
      <c r="W5" s="13"/>
      <c r="X5" s="13"/>
    </row>
    <row r="6" spans="1:24" ht="18" customHeight="1" x14ac:dyDescent="0.4">
      <c r="C6" s="5" t="s">
        <v>1</v>
      </c>
      <c r="F6" s="116" t="s">
        <v>40</v>
      </c>
      <c r="G6" s="116"/>
      <c r="H6" s="116"/>
      <c r="J6" s="117" t="s">
        <v>156</v>
      </c>
      <c r="K6" s="117"/>
      <c r="L6" s="117"/>
      <c r="M6" s="106"/>
      <c r="U6" s="13"/>
      <c r="V6" s="13"/>
      <c r="W6" s="13"/>
      <c r="X6" s="13"/>
    </row>
    <row r="7" spans="1:24" ht="18" customHeight="1" x14ac:dyDescent="0.4">
      <c r="F7" s="116" t="s">
        <v>223</v>
      </c>
      <c r="G7" s="116"/>
      <c r="H7" s="116"/>
      <c r="J7" s="116" t="s">
        <v>223</v>
      </c>
      <c r="K7" s="116"/>
      <c r="L7" s="116"/>
      <c r="M7" s="106"/>
      <c r="U7" s="13"/>
      <c r="V7" s="13"/>
      <c r="W7" s="13"/>
      <c r="X7" s="13"/>
    </row>
    <row r="8" spans="1:24" ht="18" customHeight="1" x14ac:dyDescent="0.4">
      <c r="D8" s="105" t="s">
        <v>45</v>
      </c>
      <c r="E8" s="19"/>
      <c r="F8" s="52" t="s">
        <v>200</v>
      </c>
      <c r="G8" s="53"/>
      <c r="H8" s="52" t="s">
        <v>175</v>
      </c>
      <c r="I8" s="37"/>
      <c r="J8" s="52" t="s">
        <v>200</v>
      </c>
      <c r="K8" s="53"/>
      <c r="L8" s="52" t="s">
        <v>175</v>
      </c>
      <c r="M8" s="106"/>
      <c r="U8" s="13"/>
      <c r="V8" s="13"/>
      <c r="W8" s="13"/>
      <c r="X8" s="13"/>
    </row>
    <row r="9" spans="1:24" ht="16.5" hidden="1" customHeight="1" x14ac:dyDescent="0.4">
      <c r="D9" s="19"/>
      <c r="E9" s="19"/>
      <c r="F9" s="87"/>
      <c r="G9" s="53"/>
      <c r="H9" s="87"/>
      <c r="I9" s="37"/>
      <c r="J9" s="87"/>
      <c r="K9" s="53"/>
      <c r="L9" s="87"/>
      <c r="M9" s="106"/>
      <c r="U9" s="13"/>
      <c r="V9" s="13"/>
      <c r="W9" s="13"/>
      <c r="X9" s="13"/>
    </row>
    <row r="10" spans="1:24" ht="18" customHeight="1" x14ac:dyDescent="0.4">
      <c r="A10" s="5" t="s">
        <v>46</v>
      </c>
      <c r="F10" s="6"/>
      <c r="G10" s="6"/>
      <c r="H10" s="6"/>
      <c r="M10" s="106"/>
      <c r="U10" s="13"/>
      <c r="V10" s="13"/>
      <c r="W10" s="13"/>
      <c r="X10" s="13"/>
    </row>
    <row r="11" spans="1:24" ht="18" customHeight="1" x14ac:dyDescent="0.4">
      <c r="B11" s="5" t="s">
        <v>113</v>
      </c>
      <c r="F11" s="66">
        <v>426316463.65999997</v>
      </c>
      <c r="G11" s="67"/>
      <c r="H11" s="66">
        <v>319214388.13</v>
      </c>
      <c r="I11" s="46"/>
      <c r="J11" s="71">
        <v>36710904.949999996</v>
      </c>
      <c r="K11" s="46"/>
      <c r="L11" s="71">
        <v>279935545.81</v>
      </c>
      <c r="M11" s="106"/>
      <c r="U11" s="13"/>
      <c r="V11" s="13"/>
      <c r="W11" s="13"/>
      <c r="X11" s="13"/>
    </row>
    <row r="12" spans="1:24" ht="18" customHeight="1" x14ac:dyDescent="0.4">
      <c r="B12" s="5" t="s">
        <v>82</v>
      </c>
      <c r="F12" s="66">
        <v>7459136.8399999999</v>
      </c>
      <c r="G12" s="67"/>
      <c r="H12" s="66">
        <v>156062318.65000001</v>
      </c>
      <c r="I12" s="46"/>
      <c r="J12" s="58">
        <v>0</v>
      </c>
      <c r="K12" s="46"/>
      <c r="L12" s="58">
        <v>173176751.91</v>
      </c>
      <c r="M12" s="106"/>
      <c r="U12" s="13"/>
      <c r="V12" s="13"/>
      <c r="W12" s="13"/>
      <c r="X12" s="13"/>
    </row>
    <row r="13" spans="1:24" ht="18" customHeight="1" x14ac:dyDescent="0.4">
      <c r="B13" s="5" t="s">
        <v>188</v>
      </c>
      <c r="F13" s="66">
        <v>7994716.5999999996</v>
      </c>
      <c r="G13" s="67"/>
      <c r="H13" s="66">
        <v>60315555.130000003</v>
      </c>
      <c r="I13" s="46"/>
      <c r="J13" s="58">
        <v>7994716.5999999996</v>
      </c>
      <c r="K13" s="46"/>
      <c r="L13" s="58">
        <v>60315555.130000003</v>
      </c>
      <c r="M13" s="106"/>
      <c r="U13" s="13"/>
      <c r="V13" s="13"/>
      <c r="W13" s="13"/>
      <c r="X13" s="13"/>
    </row>
    <row r="14" spans="1:24" ht="18" customHeight="1" x14ac:dyDescent="0.4">
      <c r="B14" s="5" t="s">
        <v>135</v>
      </c>
      <c r="F14" s="66">
        <v>29818855.609999999</v>
      </c>
      <c r="G14" s="67"/>
      <c r="H14" s="66">
        <v>31615390.260000002</v>
      </c>
      <c r="I14" s="46"/>
      <c r="J14" s="58">
        <v>29818855.609999999</v>
      </c>
      <c r="K14" s="46"/>
      <c r="L14" s="58">
        <v>31615390.260000002</v>
      </c>
      <c r="M14" s="106"/>
      <c r="U14" s="13"/>
      <c r="V14" s="13"/>
      <c r="W14" s="13"/>
      <c r="X14" s="13"/>
    </row>
    <row r="15" spans="1:24" ht="18" customHeight="1" x14ac:dyDescent="0.4">
      <c r="B15" s="5" t="s">
        <v>48</v>
      </c>
      <c r="F15" s="70"/>
      <c r="G15" s="70"/>
      <c r="H15" s="70"/>
      <c r="I15" s="46"/>
      <c r="J15" s="58"/>
      <c r="K15" s="46"/>
      <c r="L15" s="58"/>
      <c r="M15" s="106"/>
      <c r="U15" s="13"/>
      <c r="V15" s="13"/>
      <c r="W15" s="13"/>
      <c r="X15" s="13"/>
    </row>
    <row r="16" spans="1:24" ht="18" customHeight="1" x14ac:dyDescent="0.4">
      <c r="C16" s="5" t="s">
        <v>9</v>
      </c>
      <c r="F16" s="66">
        <v>7500948.9900000002</v>
      </c>
      <c r="G16" s="67"/>
      <c r="H16" s="66">
        <v>12958806.779999999</v>
      </c>
      <c r="I16" s="46"/>
      <c r="J16" s="71">
        <v>7597253.6600000001</v>
      </c>
      <c r="K16" s="46"/>
      <c r="L16" s="71">
        <v>13100869.470000001</v>
      </c>
      <c r="M16" s="106"/>
      <c r="U16" s="13"/>
      <c r="V16" s="13"/>
      <c r="W16" s="13"/>
      <c r="X16" s="13"/>
    </row>
    <row r="17" spans="1:24" ht="18" customHeight="1" x14ac:dyDescent="0.4">
      <c r="C17" s="5" t="s">
        <v>73</v>
      </c>
      <c r="F17" s="66">
        <v>0</v>
      </c>
      <c r="G17" s="67"/>
      <c r="H17" s="66">
        <v>24630626</v>
      </c>
      <c r="I17" s="46"/>
      <c r="J17" s="58">
        <v>0</v>
      </c>
      <c r="K17" s="46"/>
      <c r="L17" s="58">
        <v>24630626</v>
      </c>
      <c r="M17" s="106"/>
      <c r="U17" s="13"/>
      <c r="V17" s="13"/>
      <c r="W17" s="13"/>
      <c r="X17" s="13"/>
    </row>
    <row r="18" spans="1:24" ht="18" customHeight="1" x14ac:dyDescent="0.4">
      <c r="C18" s="5" t="s">
        <v>230</v>
      </c>
      <c r="D18" s="106" t="s">
        <v>234</v>
      </c>
      <c r="F18" s="66">
        <v>25375997.460000001</v>
      </c>
      <c r="G18" s="67"/>
      <c r="H18" s="66">
        <v>0</v>
      </c>
      <c r="I18" s="46"/>
      <c r="J18" s="58">
        <v>46807021.799999997</v>
      </c>
      <c r="K18" s="46"/>
      <c r="L18" s="58">
        <v>0</v>
      </c>
      <c r="M18" s="106"/>
      <c r="U18" s="13"/>
      <c r="V18" s="13"/>
      <c r="W18" s="13"/>
      <c r="X18" s="13"/>
    </row>
    <row r="19" spans="1:24" ht="18" customHeight="1" x14ac:dyDescent="0.4">
      <c r="C19" s="5" t="s">
        <v>214</v>
      </c>
      <c r="F19" s="66">
        <v>23639384.309999999</v>
      </c>
      <c r="G19" s="67"/>
      <c r="H19" s="66">
        <v>0</v>
      </c>
      <c r="I19" s="46"/>
      <c r="J19" s="58">
        <v>23639384.309999999</v>
      </c>
      <c r="K19" s="46"/>
      <c r="L19" s="58">
        <v>0</v>
      </c>
      <c r="M19" s="106"/>
      <c r="U19" s="13"/>
      <c r="V19" s="13"/>
      <c r="W19" s="13"/>
      <c r="X19" s="13"/>
    </row>
    <row r="20" spans="1:24" ht="18" customHeight="1" x14ac:dyDescent="0.4">
      <c r="C20" s="5" t="s">
        <v>49</v>
      </c>
      <c r="D20" s="10"/>
      <c r="E20" s="10"/>
      <c r="F20" s="66">
        <v>28112012.91</v>
      </c>
      <c r="G20" s="67"/>
      <c r="H20" s="66">
        <v>2258078.69</v>
      </c>
      <c r="I20" s="46"/>
      <c r="J20" s="58">
        <v>28063889.620000001</v>
      </c>
      <c r="K20" s="46"/>
      <c r="L20" s="58">
        <v>3850104.5</v>
      </c>
      <c r="M20" s="106"/>
      <c r="U20" s="13"/>
      <c r="V20" s="13"/>
      <c r="W20" s="13"/>
      <c r="X20" s="13"/>
    </row>
    <row r="21" spans="1:24" ht="18" customHeight="1" x14ac:dyDescent="0.4">
      <c r="C21" s="5" t="s">
        <v>10</v>
      </c>
      <c r="D21" s="106">
        <v>2.1</v>
      </c>
      <c r="F21" s="68">
        <f>SUM(F11:F20)</f>
        <v>556217516.38</v>
      </c>
      <c r="G21" s="67"/>
      <c r="H21" s="68">
        <f>SUM(H11:H20)</f>
        <v>607055163.63999999</v>
      </c>
      <c r="I21" s="46"/>
      <c r="J21" s="68">
        <f>SUM(J11:J20)</f>
        <v>180632026.54999998</v>
      </c>
      <c r="K21" s="46"/>
      <c r="L21" s="68">
        <f>SUM(L11:L20)</f>
        <v>586624843.08000004</v>
      </c>
      <c r="M21" s="106"/>
      <c r="U21" s="13"/>
      <c r="V21" s="13"/>
      <c r="W21" s="13"/>
      <c r="X21" s="13"/>
    </row>
    <row r="22" spans="1:24" ht="18" customHeight="1" x14ac:dyDescent="0.4">
      <c r="A22" s="5" t="s">
        <v>47</v>
      </c>
      <c r="F22" s="66"/>
      <c r="G22" s="67"/>
      <c r="H22" s="67"/>
      <c r="I22" s="46"/>
      <c r="J22" s="58"/>
      <c r="K22" s="46"/>
      <c r="L22" s="58"/>
      <c r="M22" s="106"/>
      <c r="U22" s="13"/>
      <c r="V22" s="13"/>
      <c r="W22" s="13"/>
      <c r="X22" s="13"/>
    </row>
    <row r="23" spans="1:24" ht="18" customHeight="1" x14ac:dyDescent="0.4">
      <c r="B23" s="5" t="s">
        <v>142</v>
      </c>
      <c r="F23" s="66">
        <v>138604196.83000001</v>
      </c>
      <c r="G23" s="67"/>
      <c r="H23" s="66">
        <v>105746562.65000001</v>
      </c>
      <c r="I23" s="46"/>
      <c r="J23" s="58">
        <v>24195262.82</v>
      </c>
      <c r="K23" s="46"/>
      <c r="L23" s="58">
        <v>24939741.940000001</v>
      </c>
      <c r="M23" s="106"/>
      <c r="U23" s="13"/>
      <c r="V23" s="13"/>
      <c r="W23" s="13"/>
      <c r="X23" s="13"/>
    </row>
    <row r="24" spans="1:24" ht="18" customHeight="1" x14ac:dyDescent="0.4">
      <c r="B24" s="5" t="s">
        <v>95</v>
      </c>
      <c r="D24" s="23"/>
      <c r="E24" s="108"/>
      <c r="F24" s="66">
        <v>44680777.859999999</v>
      </c>
      <c r="G24" s="67"/>
      <c r="H24" s="66">
        <v>47811432.219999999</v>
      </c>
      <c r="I24" s="46"/>
      <c r="J24" s="58">
        <v>43208063.880000003</v>
      </c>
      <c r="K24" s="46"/>
      <c r="L24" s="58">
        <v>46364644.390000001</v>
      </c>
      <c r="M24" s="106"/>
      <c r="U24" s="13"/>
      <c r="V24" s="13"/>
      <c r="W24" s="13"/>
      <c r="X24" s="13"/>
    </row>
    <row r="25" spans="1:24" ht="18" customHeight="1" x14ac:dyDescent="0.4">
      <c r="B25" s="5" t="s">
        <v>168</v>
      </c>
      <c r="D25" s="23">
        <v>4.4000000000000004</v>
      </c>
      <c r="E25" s="108"/>
      <c r="F25" s="66">
        <v>0</v>
      </c>
      <c r="G25" s="67"/>
      <c r="H25" s="66">
        <v>0</v>
      </c>
      <c r="I25" s="46"/>
      <c r="J25" s="58">
        <v>28909957.670000002</v>
      </c>
      <c r="K25" s="46"/>
      <c r="L25" s="58">
        <v>0</v>
      </c>
      <c r="M25" s="106"/>
      <c r="U25" s="13"/>
      <c r="V25" s="13"/>
      <c r="W25" s="13"/>
      <c r="X25" s="13"/>
    </row>
    <row r="26" spans="1:24" ht="18" customHeight="1" x14ac:dyDescent="0.4">
      <c r="B26" s="5" t="s">
        <v>239</v>
      </c>
      <c r="D26" s="23" t="s">
        <v>235</v>
      </c>
      <c r="E26" s="108"/>
      <c r="F26" s="66">
        <v>0</v>
      </c>
      <c r="G26" s="67"/>
      <c r="H26" s="66">
        <v>0</v>
      </c>
      <c r="I26" s="46"/>
      <c r="J26" s="58">
        <v>16096170.09</v>
      </c>
      <c r="K26" s="46"/>
      <c r="L26" s="58">
        <v>0</v>
      </c>
      <c r="M26" s="106"/>
      <c r="U26" s="13"/>
      <c r="V26" s="13"/>
      <c r="W26" s="13"/>
      <c r="X26" s="13"/>
    </row>
    <row r="27" spans="1:24" ht="18" customHeight="1" x14ac:dyDescent="0.4">
      <c r="B27" s="5" t="s">
        <v>197</v>
      </c>
      <c r="D27" s="113"/>
      <c r="E27" s="108"/>
      <c r="F27" s="66">
        <v>0</v>
      </c>
      <c r="G27" s="67"/>
      <c r="H27" s="66">
        <v>1000000</v>
      </c>
      <c r="I27" s="46"/>
      <c r="J27" s="58">
        <v>0</v>
      </c>
      <c r="K27" s="46"/>
      <c r="L27" s="58">
        <v>2999970</v>
      </c>
      <c r="M27" s="106"/>
      <c r="U27" s="13"/>
      <c r="V27" s="13"/>
      <c r="W27" s="13"/>
      <c r="X27" s="13"/>
    </row>
    <row r="28" spans="1:24" ht="18" customHeight="1" x14ac:dyDescent="0.4">
      <c r="B28" s="5" t="s">
        <v>96</v>
      </c>
      <c r="D28" s="108"/>
      <c r="E28" s="108"/>
      <c r="F28" s="66">
        <v>1548437.47</v>
      </c>
      <c r="G28" s="67"/>
      <c r="H28" s="66">
        <v>0</v>
      </c>
      <c r="I28" s="46"/>
      <c r="J28" s="58">
        <v>6349021.7800000003</v>
      </c>
      <c r="K28" s="46"/>
      <c r="L28" s="58">
        <v>3918356.85</v>
      </c>
      <c r="M28" s="106"/>
      <c r="U28" s="13"/>
      <c r="V28" s="13"/>
      <c r="W28" s="13"/>
      <c r="X28" s="13"/>
    </row>
    <row r="29" spans="1:24" ht="18" customHeight="1" x14ac:dyDescent="0.4">
      <c r="C29" s="5" t="s">
        <v>2</v>
      </c>
      <c r="D29" s="106">
        <v>2.1</v>
      </c>
      <c r="F29" s="68">
        <f>SUM(F23:F28)</f>
        <v>184833412.16</v>
      </c>
      <c r="G29" s="67"/>
      <c r="H29" s="68">
        <f>SUM(H23:H28)</f>
        <v>154557994.87</v>
      </c>
      <c r="I29" s="46"/>
      <c r="J29" s="68">
        <f>SUM(J23:J28)</f>
        <v>118758476.24000001</v>
      </c>
      <c r="K29" s="46"/>
      <c r="L29" s="68">
        <f>SUM(L23:L28)</f>
        <v>78222713.179999992</v>
      </c>
      <c r="M29" s="106"/>
      <c r="U29" s="13"/>
      <c r="V29" s="13"/>
      <c r="W29" s="13"/>
      <c r="X29" s="13"/>
    </row>
    <row r="30" spans="1:24" ht="18" customHeight="1" x14ac:dyDescent="0.4">
      <c r="A30" s="5" t="s">
        <v>143</v>
      </c>
      <c r="D30" s="24"/>
      <c r="E30" s="24"/>
      <c r="F30" s="58">
        <f>+F21-F29</f>
        <v>371384104.22000003</v>
      </c>
      <c r="G30" s="66"/>
      <c r="H30" s="58">
        <f>+H21-H29</f>
        <v>452497168.76999998</v>
      </c>
      <c r="I30" s="46"/>
      <c r="J30" s="58">
        <f>+J21-J29</f>
        <v>61873550.309999973</v>
      </c>
      <c r="K30" s="46"/>
      <c r="L30" s="58">
        <f>+L21-L29</f>
        <v>508402129.90000004</v>
      </c>
      <c r="M30" s="106"/>
      <c r="U30" s="13"/>
      <c r="V30" s="13"/>
      <c r="W30" s="13"/>
      <c r="X30" s="13"/>
    </row>
    <row r="31" spans="1:24" ht="18" customHeight="1" x14ac:dyDescent="0.4">
      <c r="A31" s="5" t="s">
        <v>11</v>
      </c>
      <c r="D31" s="106">
        <v>20.100000000000001</v>
      </c>
      <c r="F31" s="76">
        <f>-4347485.04-18029266.84+1583013.7</f>
        <v>-20793738.18</v>
      </c>
      <c r="G31" s="67"/>
      <c r="H31" s="76">
        <v>-97377430.530000001</v>
      </c>
      <c r="I31" s="46"/>
      <c r="J31" s="73">
        <f>-4061945.93-18068828.24+1583013.7</f>
        <v>-20547760.469999999</v>
      </c>
      <c r="K31" s="58"/>
      <c r="L31" s="73">
        <v>-95143468.599999994</v>
      </c>
      <c r="M31" s="106"/>
      <c r="U31" s="13"/>
      <c r="V31" s="13"/>
      <c r="W31" s="13"/>
      <c r="X31" s="13"/>
    </row>
    <row r="32" spans="1:24" ht="18" customHeight="1" thickBot="1" x14ac:dyDescent="0.45">
      <c r="A32" s="5" t="s">
        <v>149</v>
      </c>
      <c r="F32" s="77">
        <f>SUM(F30:F31)</f>
        <v>350590366.04000002</v>
      </c>
      <c r="G32" s="67"/>
      <c r="H32" s="78">
        <f>SUM(H30:H31)</f>
        <v>355119738.24000001</v>
      </c>
      <c r="I32" s="46"/>
      <c r="J32" s="78">
        <f>SUM(J30:J31)</f>
        <v>41325789.839999974</v>
      </c>
      <c r="K32" s="58"/>
      <c r="L32" s="78">
        <f>SUM(L30:L31)</f>
        <v>413258661.30000007</v>
      </c>
      <c r="M32" s="106"/>
      <c r="U32" s="13"/>
      <c r="V32" s="13"/>
      <c r="W32" s="13"/>
      <c r="X32" s="13"/>
    </row>
    <row r="33" spans="1:24" ht="18" customHeight="1" thickTop="1" x14ac:dyDescent="0.4">
      <c r="A33" s="14" t="s">
        <v>83</v>
      </c>
      <c r="B33" s="14"/>
      <c r="C33" s="14"/>
      <c r="D33" s="88"/>
      <c r="E33" s="89"/>
      <c r="F33" s="83"/>
      <c r="G33" s="90"/>
      <c r="H33" s="83"/>
      <c r="I33" s="91"/>
      <c r="J33" s="83"/>
      <c r="K33" s="90"/>
      <c r="L33" s="90"/>
      <c r="M33" s="106"/>
      <c r="U33" s="13"/>
      <c r="V33" s="13"/>
      <c r="W33" s="13"/>
      <c r="X33" s="13"/>
    </row>
    <row r="34" spans="1:24" ht="18" customHeight="1" x14ac:dyDescent="0.4">
      <c r="A34" s="14"/>
      <c r="B34" s="14" t="s">
        <v>129</v>
      </c>
      <c r="C34" s="14"/>
      <c r="D34" s="88"/>
      <c r="E34" s="92">
        <v>852812933</v>
      </c>
      <c r="F34" s="72">
        <f>+F32-F35</f>
        <v>328578353.64000005</v>
      </c>
      <c r="G34" s="74"/>
      <c r="H34" s="74">
        <f>+H32-H35</f>
        <v>408251038.22000003</v>
      </c>
      <c r="I34" s="74"/>
      <c r="J34" s="74">
        <f>J32</f>
        <v>41325789.839999974</v>
      </c>
      <c r="K34" s="74"/>
      <c r="L34" s="74">
        <f>L32</f>
        <v>413258661.30000007</v>
      </c>
      <c r="M34" s="106"/>
      <c r="U34" s="13"/>
      <c r="V34" s="13"/>
      <c r="W34" s="13"/>
      <c r="X34" s="13"/>
    </row>
    <row r="35" spans="1:24" ht="18" customHeight="1" x14ac:dyDescent="0.4">
      <c r="A35" s="14"/>
      <c r="B35" s="5" t="s">
        <v>130</v>
      </c>
      <c r="D35" s="88"/>
      <c r="E35" s="92">
        <v>-1541152</v>
      </c>
      <c r="F35" s="72">
        <v>22012012.399999999</v>
      </c>
      <c r="G35" s="71"/>
      <c r="H35" s="72">
        <v>-53131299.979999997</v>
      </c>
      <c r="I35" s="91"/>
      <c r="J35" s="83">
        <v>0</v>
      </c>
      <c r="K35" s="91"/>
      <c r="L35" s="91">
        <v>0</v>
      </c>
      <c r="M35" s="106"/>
      <c r="U35" s="13"/>
      <c r="V35" s="13"/>
      <c r="W35" s="13"/>
      <c r="X35" s="13"/>
    </row>
    <row r="36" spans="1:24" ht="18" customHeight="1" thickBot="1" x14ac:dyDescent="0.45">
      <c r="A36" s="93"/>
      <c r="B36" s="93"/>
      <c r="C36" s="93"/>
      <c r="D36" s="88"/>
      <c r="E36" s="92"/>
      <c r="F36" s="77">
        <f>SUM(F34:F35)</f>
        <v>350590366.04000002</v>
      </c>
      <c r="G36" s="90"/>
      <c r="H36" s="78">
        <f>SUM(H34:H35)</f>
        <v>355119738.24000001</v>
      </c>
      <c r="I36" s="90"/>
      <c r="J36" s="78">
        <f>SUM(J34:J35)</f>
        <v>41325789.839999974</v>
      </c>
      <c r="K36" s="90"/>
      <c r="L36" s="78">
        <f>SUM(L34:L35)</f>
        <v>413258661.30000007</v>
      </c>
      <c r="M36" s="106"/>
      <c r="U36" s="13"/>
      <c r="V36" s="13"/>
      <c r="W36" s="13"/>
      <c r="X36" s="13"/>
    </row>
    <row r="37" spans="1:24" ht="18" customHeight="1" thickTop="1" x14ac:dyDescent="0.4">
      <c r="A37" s="5" t="s">
        <v>32</v>
      </c>
      <c r="D37" s="21"/>
      <c r="F37" s="67"/>
      <c r="G37" s="67"/>
      <c r="H37" s="67"/>
      <c r="I37" s="46"/>
      <c r="J37" s="71"/>
      <c r="K37" s="62"/>
      <c r="L37" s="71"/>
      <c r="M37" s="106"/>
      <c r="U37" s="13"/>
      <c r="V37" s="13"/>
      <c r="W37" s="13"/>
      <c r="X37" s="13"/>
    </row>
    <row r="38" spans="1:24" ht="18" customHeight="1" thickBot="1" x14ac:dyDescent="0.45">
      <c r="B38" s="14" t="s">
        <v>75</v>
      </c>
      <c r="D38" s="65">
        <v>19</v>
      </c>
      <c r="F38" s="104">
        <f>F34/F39</f>
        <v>5.8283324470225481E-2</v>
      </c>
      <c r="G38" s="67"/>
      <c r="H38" s="104">
        <f>H34/H39</f>
        <v>7.7586519465904044E-2</v>
      </c>
      <c r="I38" s="46"/>
      <c r="J38" s="104">
        <f>J34/J39</f>
        <v>7.3303806886560845E-3</v>
      </c>
      <c r="K38" s="46"/>
      <c r="L38" s="104">
        <f>L34/L39</f>
        <v>7.8538198724990127E-2</v>
      </c>
      <c r="M38" s="106"/>
      <c r="U38" s="13"/>
      <c r="V38" s="13"/>
      <c r="W38" s="13"/>
      <c r="X38" s="13"/>
    </row>
    <row r="39" spans="1:24" ht="18" customHeight="1" thickTop="1" thickBot="1" x14ac:dyDescent="0.45">
      <c r="B39" s="5" t="s">
        <v>33</v>
      </c>
      <c r="F39" s="84">
        <v>5637604866</v>
      </c>
      <c r="G39" s="85"/>
      <c r="H39" s="84">
        <v>5261881072</v>
      </c>
      <c r="I39" s="85"/>
      <c r="J39" s="84">
        <v>5637604866</v>
      </c>
      <c r="K39" s="85"/>
      <c r="L39" s="84">
        <v>5261881072</v>
      </c>
      <c r="M39" s="106"/>
      <c r="U39" s="13"/>
      <c r="V39" s="13"/>
      <c r="W39" s="13"/>
      <c r="X39" s="13"/>
    </row>
    <row r="40" spans="1:24" ht="18" customHeight="1" thickTop="1" x14ac:dyDescent="0.4">
      <c r="A40" s="5" t="s">
        <v>61</v>
      </c>
      <c r="F40" s="67"/>
      <c r="G40" s="67"/>
      <c r="H40" s="67"/>
      <c r="I40" s="46"/>
      <c r="J40" s="71"/>
      <c r="K40" s="62"/>
      <c r="L40" s="71"/>
      <c r="M40" s="106"/>
      <c r="U40" s="13"/>
      <c r="V40" s="13"/>
      <c r="W40" s="13"/>
      <c r="X40" s="13"/>
    </row>
    <row r="41" spans="1:24" ht="18" customHeight="1" thickBot="1" x14ac:dyDescent="0.45">
      <c r="B41" s="14" t="s">
        <v>75</v>
      </c>
      <c r="D41" s="65">
        <v>19</v>
      </c>
      <c r="F41" s="104">
        <f>F34/F42</f>
        <v>5.8283324470225481E-2</v>
      </c>
      <c r="G41" s="67"/>
      <c r="H41" s="104">
        <f>H34/H42</f>
        <v>7.3820096966433352E-2</v>
      </c>
      <c r="I41" s="46"/>
      <c r="J41" s="104">
        <f>J34/J42</f>
        <v>7.3303806886560845E-3</v>
      </c>
      <c r="K41" s="46"/>
      <c r="L41" s="104">
        <f>L34/L42</f>
        <v>7.4725577140957122E-2</v>
      </c>
      <c r="M41" s="106"/>
      <c r="U41" s="13"/>
      <c r="V41" s="13"/>
      <c r="W41" s="13"/>
      <c r="X41" s="13"/>
    </row>
    <row r="42" spans="1:24" ht="18" customHeight="1" thickTop="1" thickBot="1" x14ac:dyDescent="0.45">
      <c r="B42" s="5" t="s">
        <v>33</v>
      </c>
      <c r="F42" s="84">
        <v>5637604866</v>
      </c>
      <c r="G42" s="86"/>
      <c r="H42" s="84">
        <v>5530350880</v>
      </c>
      <c r="I42" s="85"/>
      <c r="J42" s="84">
        <v>5637604866</v>
      </c>
      <c r="K42" s="85"/>
      <c r="L42" s="84">
        <v>5530350880</v>
      </c>
      <c r="M42" s="106"/>
      <c r="U42" s="13"/>
      <c r="V42" s="13"/>
      <c r="W42" s="13"/>
      <c r="X42" s="13"/>
    </row>
    <row r="43" spans="1:24" ht="18.75" thickTop="1" x14ac:dyDescent="0.4">
      <c r="F43" s="70"/>
      <c r="G43" s="70"/>
      <c r="H43" s="70"/>
      <c r="I43" s="46"/>
      <c r="J43" s="58"/>
      <c r="K43" s="46"/>
      <c r="L43" s="58"/>
      <c r="M43" s="106"/>
      <c r="U43" s="13"/>
      <c r="V43" s="13"/>
      <c r="W43" s="13"/>
      <c r="X43" s="13"/>
    </row>
    <row r="44" spans="1:24" ht="18" customHeight="1" x14ac:dyDescent="0.4">
      <c r="A44" s="5" t="s">
        <v>106</v>
      </c>
      <c r="F44" s="70"/>
      <c r="G44" s="70"/>
      <c r="H44" s="70"/>
      <c r="I44" s="46"/>
      <c r="J44" s="58"/>
      <c r="K44" s="46"/>
      <c r="L44" s="58"/>
      <c r="M44" s="106"/>
      <c r="U44" s="13"/>
      <c r="V44" s="13"/>
      <c r="W44" s="13"/>
      <c r="X44" s="13"/>
    </row>
    <row r="45" spans="1:24" ht="18" customHeight="1" x14ac:dyDescent="0.4">
      <c r="M45" s="106"/>
      <c r="U45" s="13"/>
      <c r="V45" s="13"/>
      <c r="W45" s="13"/>
      <c r="X45" s="13"/>
    </row>
    <row r="46" spans="1:24" ht="18" customHeight="1" x14ac:dyDescent="0.4">
      <c r="M46" s="106"/>
      <c r="U46" s="13"/>
      <c r="V46" s="13"/>
      <c r="W46" s="13"/>
      <c r="X46" s="13"/>
    </row>
    <row r="47" spans="1:24" ht="18" customHeight="1" x14ac:dyDescent="0.4">
      <c r="A47" s="106"/>
      <c r="B47" s="17" t="s">
        <v>27</v>
      </c>
      <c r="C47" s="106"/>
      <c r="D47" s="17"/>
      <c r="F47" s="17" t="s">
        <v>27</v>
      </c>
      <c r="I47" s="106"/>
      <c r="J47" s="106"/>
      <c r="K47" s="106"/>
      <c r="L47" s="106"/>
      <c r="M47" s="106"/>
      <c r="U47" s="13"/>
      <c r="V47" s="13"/>
      <c r="W47" s="13"/>
      <c r="X47" s="13"/>
    </row>
    <row r="48" spans="1:24" ht="18" customHeight="1" x14ac:dyDescent="0.4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06"/>
      <c r="U48" s="13"/>
      <c r="V48" s="13"/>
      <c r="W48" s="13"/>
      <c r="X48" s="13"/>
    </row>
    <row r="49" spans="1:24" ht="18" customHeight="1" x14ac:dyDescent="0.4">
      <c r="D49" s="24"/>
      <c r="E49" s="24"/>
      <c r="F49" s="12"/>
      <c r="G49" s="24"/>
      <c r="H49" s="12"/>
      <c r="J49" s="122"/>
      <c r="K49" s="122"/>
      <c r="L49" s="122"/>
      <c r="M49" s="106"/>
      <c r="U49" s="13"/>
      <c r="V49" s="13"/>
      <c r="W49" s="13"/>
      <c r="X49" s="13"/>
    </row>
    <row r="50" spans="1:24" ht="18" customHeight="1" x14ac:dyDescent="0.4">
      <c r="D50" s="24"/>
      <c r="E50" s="24"/>
      <c r="F50" s="12"/>
      <c r="G50" s="24"/>
      <c r="H50" s="12"/>
      <c r="J50" s="111"/>
      <c r="K50" s="111"/>
      <c r="L50" s="111"/>
      <c r="M50" s="106"/>
      <c r="U50" s="13"/>
      <c r="V50" s="13"/>
      <c r="W50" s="13"/>
      <c r="X50" s="13"/>
    </row>
    <row r="51" spans="1:24" ht="18" customHeight="1" x14ac:dyDescent="0.4">
      <c r="A51" s="119" t="str">
        <f>+A2</f>
        <v>บริษัท บรุ๊คเคอร์ กรุ๊ป จำกัด (มหาชน) และบริษัทย่อย</v>
      </c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06"/>
      <c r="U51" s="13"/>
      <c r="V51" s="13"/>
      <c r="W51" s="13"/>
      <c r="X51" s="13"/>
    </row>
    <row r="52" spans="1:24" ht="18" customHeight="1" x14ac:dyDescent="0.4">
      <c r="A52" s="114" t="s">
        <v>112</v>
      </c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06"/>
      <c r="U52" s="13"/>
      <c r="V52" s="13"/>
      <c r="W52" s="13"/>
      <c r="X52" s="13"/>
    </row>
    <row r="53" spans="1:24" ht="18" customHeight="1" x14ac:dyDescent="0.4">
      <c r="A53" s="119" t="str">
        <f>+A4</f>
        <v>สำหรับงวดเก้าเดือนสิ้นสุดวันที่ 30 กันยายน 2560</v>
      </c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06"/>
      <c r="U53" s="13"/>
      <c r="V53" s="13"/>
      <c r="W53" s="13"/>
      <c r="X53" s="13"/>
    </row>
    <row r="54" spans="1:24" ht="18" customHeight="1" x14ac:dyDescent="0.4">
      <c r="C54" s="107"/>
      <c r="D54" s="107"/>
      <c r="E54" s="107"/>
      <c r="F54" s="115" t="s">
        <v>19</v>
      </c>
      <c r="G54" s="115"/>
      <c r="H54" s="115"/>
      <c r="I54" s="115"/>
      <c r="J54" s="115"/>
      <c r="K54" s="115"/>
      <c r="L54" s="115"/>
      <c r="M54" s="106"/>
      <c r="U54" s="13"/>
      <c r="V54" s="13"/>
      <c r="W54" s="13"/>
      <c r="X54" s="13"/>
    </row>
    <row r="55" spans="1:24" ht="18" customHeight="1" x14ac:dyDescent="0.4">
      <c r="C55" s="5" t="s">
        <v>1</v>
      </c>
      <c r="F55" s="116" t="s">
        <v>40</v>
      </c>
      <c r="G55" s="116"/>
      <c r="H55" s="116"/>
      <c r="J55" s="117" t="s">
        <v>156</v>
      </c>
      <c r="K55" s="117"/>
      <c r="L55" s="117"/>
      <c r="M55" s="106"/>
      <c r="U55" s="13"/>
      <c r="V55" s="13"/>
      <c r="W55" s="13"/>
      <c r="X55" s="13"/>
    </row>
    <row r="56" spans="1:24" ht="18" customHeight="1" x14ac:dyDescent="0.4">
      <c r="F56" s="116" t="s">
        <v>223</v>
      </c>
      <c r="G56" s="116"/>
      <c r="H56" s="116"/>
      <c r="J56" s="116" t="s">
        <v>223</v>
      </c>
      <c r="K56" s="116"/>
      <c r="L56" s="116"/>
      <c r="M56" s="106"/>
      <c r="U56" s="13"/>
      <c r="V56" s="13"/>
      <c r="W56" s="13"/>
      <c r="X56" s="13"/>
    </row>
    <row r="57" spans="1:24" ht="18" customHeight="1" x14ac:dyDescent="0.4">
      <c r="D57" s="105" t="s">
        <v>45</v>
      </c>
      <c r="E57" s="19"/>
      <c r="F57" s="52" t="str">
        <f>+F8</f>
        <v>2560</v>
      </c>
      <c r="G57" s="53"/>
      <c r="H57" s="52" t="str">
        <f>+H8</f>
        <v>2559</v>
      </c>
      <c r="I57" s="37"/>
      <c r="J57" s="52" t="str">
        <f>+J8</f>
        <v>2560</v>
      </c>
      <c r="K57" s="53"/>
      <c r="L57" s="52" t="str">
        <f>+L8</f>
        <v>2559</v>
      </c>
      <c r="M57" s="106"/>
      <c r="U57" s="13"/>
      <c r="V57" s="13"/>
      <c r="W57" s="13"/>
      <c r="X57" s="13"/>
    </row>
    <row r="58" spans="1:24" ht="18" customHeight="1" x14ac:dyDescent="0.4">
      <c r="F58" s="6"/>
      <c r="G58" s="6"/>
      <c r="H58" s="6"/>
      <c r="M58" s="106"/>
      <c r="U58" s="13"/>
      <c r="V58" s="13"/>
      <c r="W58" s="13"/>
      <c r="X58" s="13"/>
    </row>
    <row r="59" spans="1:24" ht="18" customHeight="1" x14ac:dyDescent="0.4">
      <c r="A59" s="5" t="s">
        <v>153</v>
      </c>
      <c r="F59" s="76">
        <f>+F32</f>
        <v>350590366.04000002</v>
      </c>
      <c r="G59" s="67"/>
      <c r="H59" s="76">
        <f>+H32</f>
        <v>355119738.24000001</v>
      </c>
      <c r="I59" s="46"/>
      <c r="J59" s="76">
        <f>+J32</f>
        <v>41325789.839999974</v>
      </c>
      <c r="K59" s="46"/>
      <c r="L59" s="76">
        <f>+L32</f>
        <v>413258661.30000007</v>
      </c>
      <c r="M59" s="106"/>
      <c r="U59" s="13"/>
      <c r="V59" s="13"/>
      <c r="W59" s="13"/>
      <c r="X59" s="13"/>
    </row>
    <row r="60" spans="1:24" ht="18" customHeight="1" x14ac:dyDescent="0.4">
      <c r="F60" s="66"/>
      <c r="G60" s="67"/>
      <c r="H60" s="66"/>
      <c r="I60" s="46"/>
      <c r="J60" s="66"/>
      <c r="K60" s="46"/>
      <c r="L60" s="66"/>
      <c r="M60" s="106"/>
      <c r="U60" s="13"/>
      <c r="V60" s="13"/>
      <c r="W60" s="13"/>
      <c r="X60" s="13"/>
    </row>
    <row r="61" spans="1:24" ht="18" customHeight="1" x14ac:dyDescent="0.4">
      <c r="A61" s="5" t="s">
        <v>160</v>
      </c>
      <c r="F61" s="66"/>
      <c r="G61" s="67"/>
      <c r="H61" s="66"/>
      <c r="I61" s="46"/>
      <c r="J61" s="71"/>
      <c r="K61" s="46"/>
      <c r="L61" s="71"/>
      <c r="M61" s="106"/>
      <c r="U61" s="13"/>
      <c r="V61" s="13"/>
      <c r="W61" s="13"/>
      <c r="X61" s="13"/>
    </row>
    <row r="62" spans="1:24" s="95" customFormat="1" ht="18" customHeight="1" x14ac:dyDescent="0.4">
      <c r="A62" s="5" t="s">
        <v>174</v>
      </c>
      <c r="D62" s="96"/>
      <c r="E62" s="96"/>
      <c r="F62" s="97"/>
      <c r="G62" s="98"/>
      <c r="H62" s="97"/>
      <c r="I62" s="99"/>
      <c r="J62" s="100"/>
      <c r="K62" s="99"/>
      <c r="L62" s="100"/>
      <c r="M62" s="96"/>
      <c r="N62" s="101"/>
      <c r="O62" s="102"/>
      <c r="P62" s="101"/>
      <c r="Q62" s="101"/>
      <c r="R62" s="101"/>
      <c r="S62" s="101"/>
      <c r="T62" s="101"/>
      <c r="U62" s="101"/>
      <c r="V62" s="101"/>
      <c r="W62" s="101"/>
      <c r="X62" s="101"/>
    </row>
    <row r="63" spans="1:24" ht="18" customHeight="1" x14ac:dyDescent="0.4">
      <c r="B63" s="5" t="s">
        <v>119</v>
      </c>
      <c r="F63" s="72">
        <v>-72861034.909999996</v>
      </c>
      <c r="G63" s="74"/>
      <c r="H63" s="72">
        <v>-36835170.490000002</v>
      </c>
      <c r="I63" s="62"/>
      <c r="J63" s="71">
        <v>0</v>
      </c>
      <c r="K63" s="62"/>
      <c r="L63" s="71">
        <v>0</v>
      </c>
      <c r="M63" s="106"/>
      <c r="S63" s="62"/>
      <c r="U63" s="13"/>
      <c r="V63" s="13"/>
      <c r="W63" s="13"/>
      <c r="X63" s="13"/>
    </row>
    <row r="64" spans="1:24" ht="18" customHeight="1" x14ac:dyDescent="0.4">
      <c r="A64" s="5" t="s">
        <v>189</v>
      </c>
      <c r="F64" s="72"/>
      <c r="G64" s="74"/>
      <c r="H64" s="72"/>
      <c r="I64" s="62"/>
      <c r="J64" s="71"/>
      <c r="K64" s="62"/>
      <c r="L64" s="71"/>
      <c r="M64" s="106"/>
      <c r="S64" s="62"/>
      <c r="U64" s="13"/>
      <c r="V64" s="13"/>
      <c r="W64" s="13"/>
      <c r="X64" s="13"/>
    </row>
    <row r="65" spans="1:24" ht="18" customHeight="1" x14ac:dyDescent="0.4">
      <c r="B65" s="5" t="s">
        <v>190</v>
      </c>
      <c r="F65" s="72"/>
      <c r="G65" s="74"/>
      <c r="H65" s="72"/>
      <c r="I65" s="62"/>
      <c r="J65" s="71"/>
      <c r="K65" s="62"/>
      <c r="L65" s="71"/>
      <c r="M65" s="106"/>
      <c r="S65" s="62"/>
      <c r="U65" s="13"/>
      <c r="V65" s="13"/>
      <c r="W65" s="13"/>
      <c r="X65" s="13"/>
    </row>
    <row r="66" spans="1:24" ht="18" customHeight="1" x14ac:dyDescent="0.4">
      <c r="C66" s="5" t="s">
        <v>191</v>
      </c>
      <c r="D66" s="106">
        <v>18</v>
      </c>
      <c r="F66" s="72">
        <v>-1844127</v>
      </c>
      <c r="G66" s="74"/>
      <c r="H66" s="72">
        <v>0</v>
      </c>
      <c r="I66" s="62"/>
      <c r="J66" s="71">
        <v>-2421974</v>
      </c>
      <c r="K66" s="62"/>
      <c r="L66" s="71">
        <v>0</v>
      </c>
      <c r="M66" s="106"/>
      <c r="S66" s="62"/>
      <c r="U66" s="13"/>
      <c r="V66" s="13"/>
      <c r="W66" s="13"/>
      <c r="X66" s="13"/>
    </row>
    <row r="67" spans="1:24" ht="18" customHeight="1" x14ac:dyDescent="0.4">
      <c r="B67" s="5" t="s">
        <v>213</v>
      </c>
      <c r="D67" s="106">
        <v>20.399999999999999</v>
      </c>
      <c r="F67" s="72">
        <v>368825.4</v>
      </c>
      <c r="G67" s="74"/>
      <c r="H67" s="72">
        <v>0</v>
      </c>
      <c r="I67" s="62"/>
      <c r="J67" s="71">
        <v>484394.8</v>
      </c>
      <c r="K67" s="62"/>
      <c r="L67" s="71">
        <v>0</v>
      </c>
      <c r="M67" s="106"/>
      <c r="S67" s="62"/>
      <c r="U67" s="13"/>
      <c r="V67" s="13"/>
      <c r="W67" s="13"/>
      <c r="X67" s="13"/>
    </row>
    <row r="68" spans="1:24" ht="5.25" customHeight="1" x14ac:dyDescent="0.4">
      <c r="F68" s="73"/>
      <c r="G68" s="67"/>
      <c r="H68" s="73"/>
      <c r="I68" s="46"/>
      <c r="J68" s="73"/>
      <c r="K68" s="46"/>
      <c r="L68" s="73"/>
      <c r="M68" s="106"/>
      <c r="S68" s="62"/>
      <c r="U68" s="13"/>
      <c r="V68" s="13"/>
      <c r="W68" s="13"/>
      <c r="X68" s="13"/>
    </row>
    <row r="69" spans="1:24" ht="18" customHeight="1" x14ac:dyDescent="0.4">
      <c r="A69" s="5" t="s">
        <v>169</v>
      </c>
      <c r="F69" s="80">
        <f>SUM(F63:F68)</f>
        <v>-74336336.50999999</v>
      </c>
      <c r="G69" s="67"/>
      <c r="H69" s="80">
        <f>SUM(H63:H68)</f>
        <v>-36835170.490000002</v>
      </c>
      <c r="I69" s="46"/>
      <c r="J69" s="80">
        <f>SUM(J63:J68)</f>
        <v>-1937579.2</v>
      </c>
      <c r="K69" s="46"/>
      <c r="L69" s="80">
        <f>SUM(L63:L68)</f>
        <v>0</v>
      </c>
      <c r="M69" s="106"/>
      <c r="U69" s="13"/>
      <c r="V69" s="13"/>
      <c r="W69" s="13"/>
      <c r="X69" s="13"/>
    </row>
    <row r="70" spans="1:24" ht="18" customHeight="1" x14ac:dyDescent="0.4">
      <c r="F70" s="66"/>
      <c r="G70" s="67"/>
      <c r="H70" s="66"/>
      <c r="I70" s="46"/>
      <c r="J70" s="58"/>
      <c r="K70" s="46"/>
      <c r="L70" s="58"/>
      <c r="M70" s="106"/>
      <c r="U70" s="13"/>
      <c r="V70" s="13"/>
      <c r="W70" s="13"/>
      <c r="X70" s="13"/>
    </row>
    <row r="71" spans="1:24" ht="18" customHeight="1" thickBot="1" x14ac:dyDescent="0.45">
      <c r="A71" s="5" t="s">
        <v>170</v>
      </c>
      <c r="F71" s="79">
        <f>+F59+F69</f>
        <v>276254029.53000003</v>
      </c>
      <c r="G71" s="67"/>
      <c r="H71" s="79">
        <f>+H59+H69</f>
        <v>318284567.75</v>
      </c>
      <c r="I71" s="46"/>
      <c r="J71" s="79">
        <f>+J59+J69</f>
        <v>39388210.639999971</v>
      </c>
      <c r="K71" s="46"/>
      <c r="L71" s="79">
        <f>+L59+L69</f>
        <v>413258661.30000007</v>
      </c>
      <c r="M71" s="106"/>
      <c r="U71" s="13"/>
      <c r="V71" s="13"/>
      <c r="W71" s="13"/>
      <c r="X71" s="13"/>
    </row>
    <row r="72" spans="1:24" ht="18" customHeight="1" thickTop="1" x14ac:dyDescent="0.4">
      <c r="F72" s="70"/>
      <c r="G72" s="70"/>
      <c r="H72" s="70"/>
      <c r="I72" s="46"/>
      <c r="J72" s="58"/>
      <c r="K72" s="46"/>
      <c r="L72" s="58"/>
      <c r="M72" s="106"/>
      <c r="U72" s="13"/>
      <c r="V72" s="13"/>
      <c r="W72" s="13"/>
      <c r="X72" s="13"/>
    </row>
    <row r="73" spans="1:24" ht="18" customHeight="1" x14ac:dyDescent="0.4">
      <c r="A73" s="14" t="s">
        <v>171</v>
      </c>
      <c r="B73" s="14"/>
      <c r="C73" s="14"/>
      <c r="D73" s="88"/>
      <c r="E73" s="89"/>
      <c r="F73" s="83"/>
      <c r="G73" s="90"/>
      <c r="H73" s="83"/>
      <c r="I73" s="91"/>
      <c r="J73" s="83"/>
      <c r="K73" s="90"/>
      <c r="L73" s="90"/>
      <c r="M73" s="106"/>
      <c r="U73" s="13"/>
      <c r="V73" s="13"/>
      <c r="W73" s="13"/>
      <c r="X73" s="13"/>
    </row>
    <row r="74" spans="1:24" ht="18" customHeight="1" x14ac:dyDescent="0.4">
      <c r="A74" s="14"/>
      <c r="B74" s="14" t="s">
        <v>129</v>
      </c>
      <c r="C74" s="14"/>
      <c r="D74" s="88"/>
      <c r="E74" s="92">
        <v>852812933</v>
      </c>
      <c r="F74" s="72">
        <f>+F71-F75</f>
        <v>254242017.13000003</v>
      </c>
      <c r="G74" s="74"/>
      <c r="H74" s="72">
        <f>+H71-H75</f>
        <v>371415867.73000002</v>
      </c>
      <c r="I74" s="74"/>
      <c r="J74" s="72">
        <f>+J71-J75</f>
        <v>39388210.639999971</v>
      </c>
      <c r="K74" s="74"/>
      <c r="L74" s="72">
        <f>+L71-L75</f>
        <v>413258661.30000007</v>
      </c>
      <c r="M74" s="106"/>
      <c r="U74" s="13"/>
      <c r="V74" s="13"/>
      <c r="W74" s="13"/>
      <c r="X74" s="13"/>
    </row>
    <row r="75" spans="1:24" ht="18" customHeight="1" x14ac:dyDescent="0.4">
      <c r="A75" s="14"/>
      <c r="B75" s="5" t="s">
        <v>130</v>
      </c>
      <c r="D75" s="88"/>
      <c r="E75" s="92">
        <v>-1541152</v>
      </c>
      <c r="F75" s="72">
        <f>+F35</f>
        <v>22012012.399999999</v>
      </c>
      <c r="G75" s="71"/>
      <c r="H75" s="72">
        <f>+H35</f>
        <v>-53131299.979999997</v>
      </c>
      <c r="I75" s="91"/>
      <c r="J75" s="72">
        <f>+J35</f>
        <v>0</v>
      </c>
      <c r="K75" s="91"/>
      <c r="L75" s="72">
        <f>+L35</f>
        <v>0</v>
      </c>
      <c r="M75" s="106"/>
      <c r="U75" s="13"/>
      <c r="V75" s="13"/>
      <c r="W75" s="13"/>
      <c r="X75" s="13"/>
    </row>
    <row r="76" spans="1:24" ht="18" customHeight="1" thickBot="1" x14ac:dyDescent="0.45">
      <c r="A76" s="93"/>
      <c r="B76" s="93"/>
      <c r="C76" s="93"/>
      <c r="D76" s="88"/>
      <c r="E76" s="92"/>
      <c r="F76" s="77">
        <f>SUM(F74:F75)</f>
        <v>276254029.53000003</v>
      </c>
      <c r="G76" s="90"/>
      <c r="H76" s="78">
        <f>SUM(H74:H75)</f>
        <v>318284567.75</v>
      </c>
      <c r="I76" s="90"/>
      <c r="J76" s="77">
        <f>SUM(J74:J75)</f>
        <v>39388210.639999971</v>
      </c>
      <c r="K76" s="90"/>
      <c r="L76" s="78">
        <f>SUM(L74:L75)</f>
        <v>413258661.30000007</v>
      </c>
      <c r="M76" s="106"/>
      <c r="U76" s="13"/>
      <c r="V76" s="13"/>
      <c r="W76" s="13"/>
      <c r="X76" s="13"/>
    </row>
    <row r="77" spans="1:24" ht="18" customHeight="1" thickTop="1" x14ac:dyDescent="0.4">
      <c r="A77" s="13"/>
      <c r="B77" s="13"/>
      <c r="C77" s="13"/>
      <c r="D77" s="19"/>
      <c r="E77" s="19"/>
      <c r="F77" s="74"/>
      <c r="G77" s="74"/>
      <c r="H77" s="74"/>
      <c r="I77" s="62"/>
      <c r="J77" s="71"/>
      <c r="K77" s="62"/>
      <c r="L77" s="71"/>
      <c r="M77" s="106"/>
      <c r="U77" s="13"/>
      <c r="V77" s="13"/>
      <c r="W77" s="13"/>
      <c r="X77" s="13"/>
    </row>
    <row r="78" spans="1:24" ht="18" customHeight="1" x14ac:dyDescent="0.4">
      <c r="A78" s="5" t="s">
        <v>106</v>
      </c>
      <c r="B78" s="13"/>
      <c r="C78" s="13"/>
      <c r="D78" s="19"/>
      <c r="E78" s="19"/>
      <c r="F78" s="74"/>
      <c r="G78" s="74"/>
      <c r="H78" s="74"/>
      <c r="I78" s="62"/>
      <c r="J78" s="71"/>
      <c r="K78" s="62"/>
      <c r="L78" s="71"/>
      <c r="M78" s="106"/>
      <c r="U78" s="13"/>
      <c r="V78" s="13"/>
      <c r="W78" s="13"/>
      <c r="X78" s="13"/>
    </row>
    <row r="79" spans="1:24" ht="18" customHeight="1" x14ac:dyDescent="0.4">
      <c r="A79" s="13"/>
      <c r="B79" s="13"/>
      <c r="C79" s="13"/>
      <c r="D79" s="19"/>
      <c r="E79" s="19"/>
      <c r="F79" s="11"/>
      <c r="G79" s="11"/>
      <c r="H79" s="11"/>
      <c r="I79" s="13"/>
      <c r="J79" s="12"/>
      <c r="K79" s="32"/>
      <c r="L79" s="12"/>
      <c r="M79" s="106"/>
      <c r="U79" s="13"/>
      <c r="V79" s="13"/>
      <c r="W79" s="13"/>
      <c r="X79" s="13"/>
    </row>
    <row r="80" spans="1:24" ht="18" customHeight="1" x14ac:dyDescent="0.4">
      <c r="A80" s="13"/>
      <c r="B80" s="13"/>
      <c r="C80" s="13"/>
      <c r="D80" s="19"/>
      <c r="E80" s="19"/>
      <c r="F80" s="11"/>
      <c r="G80" s="11"/>
      <c r="H80" s="11"/>
      <c r="I80" s="13"/>
      <c r="J80" s="12"/>
      <c r="K80" s="32"/>
      <c r="L80" s="12"/>
      <c r="M80" s="106"/>
      <c r="U80" s="13"/>
      <c r="V80" s="13"/>
      <c r="W80" s="13"/>
      <c r="X80" s="13"/>
    </row>
    <row r="81" spans="1:24" ht="18" customHeight="1" x14ac:dyDescent="0.4">
      <c r="A81" s="13"/>
      <c r="B81" s="13"/>
      <c r="C81" s="13"/>
      <c r="D81" s="19"/>
      <c r="E81" s="19"/>
      <c r="F81" s="11"/>
      <c r="G81" s="11"/>
      <c r="H81" s="11"/>
      <c r="I81" s="13"/>
      <c r="J81" s="12"/>
      <c r="K81" s="32"/>
      <c r="L81" s="12"/>
      <c r="M81" s="106"/>
      <c r="U81" s="13"/>
      <c r="V81" s="13"/>
      <c r="W81" s="13"/>
      <c r="X81" s="13"/>
    </row>
    <row r="82" spans="1:24" ht="18" customHeight="1" x14ac:dyDescent="0.4">
      <c r="A82" s="13"/>
      <c r="B82" s="13"/>
      <c r="C82" s="13"/>
      <c r="D82" s="19"/>
      <c r="E82" s="19"/>
      <c r="F82" s="11"/>
      <c r="G82" s="11"/>
      <c r="H82" s="11"/>
      <c r="I82" s="13"/>
      <c r="J82" s="12"/>
      <c r="K82" s="32"/>
      <c r="L82" s="12"/>
      <c r="M82" s="106"/>
      <c r="U82" s="13"/>
      <c r="V82" s="13"/>
      <c r="W82" s="13"/>
      <c r="X82" s="13"/>
    </row>
    <row r="83" spans="1:24" ht="18" customHeight="1" x14ac:dyDescent="0.4">
      <c r="A83" s="13"/>
      <c r="B83" s="13"/>
      <c r="C83" s="13"/>
      <c r="D83" s="19"/>
      <c r="E83" s="19"/>
      <c r="F83" s="11"/>
      <c r="G83" s="11"/>
      <c r="H83" s="11"/>
      <c r="I83" s="13"/>
      <c r="J83" s="12"/>
      <c r="K83" s="32"/>
      <c r="L83" s="12"/>
      <c r="M83" s="106"/>
      <c r="U83" s="13"/>
      <c r="V83" s="13"/>
      <c r="W83" s="13"/>
      <c r="X83" s="13"/>
    </row>
    <row r="84" spans="1:24" ht="18" customHeight="1" x14ac:dyDescent="0.4">
      <c r="A84" s="13"/>
      <c r="B84" s="13"/>
      <c r="C84" s="13"/>
      <c r="D84" s="19"/>
      <c r="E84" s="19"/>
      <c r="F84" s="11"/>
      <c r="G84" s="11"/>
      <c r="H84" s="11"/>
      <c r="I84" s="13"/>
      <c r="J84" s="12"/>
      <c r="K84" s="32"/>
      <c r="L84" s="12"/>
      <c r="M84" s="106"/>
      <c r="U84" s="13"/>
      <c r="V84" s="13"/>
      <c r="W84" s="13"/>
      <c r="X84" s="13"/>
    </row>
    <row r="85" spans="1:24" ht="18" customHeight="1" x14ac:dyDescent="0.4">
      <c r="A85" s="13"/>
      <c r="B85" s="13"/>
      <c r="C85" s="13"/>
      <c r="D85" s="19"/>
      <c r="E85" s="19"/>
      <c r="F85" s="11"/>
      <c r="G85" s="11"/>
      <c r="H85" s="11"/>
      <c r="I85" s="13"/>
      <c r="J85" s="12"/>
      <c r="K85" s="32"/>
      <c r="L85" s="12"/>
      <c r="M85" s="106"/>
      <c r="U85" s="13"/>
      <c r="V85" s="13"/>
      <c r="W85" s="13"/>
      <c r="X85" s="13"/>
    </row>
    <row r="86" spans="1:24" ht="18" customHeight="1" x14ac:dyDescent="0.4">
      <c r="A86" s="13"/>
      <c r="B86" s="13"/>
      <c r="C86" s="13"/>
      <c r="D86" s="19"/>
      <c r="E86" s="19"/>
      <c r="F86" s="11"/>
      <c r="G86" s="11"/>
      <c r="H86" s="11"/>
      <c r="I86" s="13"/>
      <c r="J86" s="12"/>
      <c r="K86" s="32"/>
      <c r="L86" s="12"/>
      <c r="M86" s="106"/>
      <c r="U86" s="13"/>
      <c r="V86" s="13"/>
      <c r="W86" s="13"/>
      <c r="X86" s="13"/>
    </row>
    <row r="87" spans="1:24" ht="18" customHeight="1" x14ac:dyDescent="0.4">
      <c r="A87" s="13"/>
      <c r="B87" s="13"/>
      <c r="C87" s="13"/>
      <c r="D87" s="19"/>
      <c r="E87" s="19"/>
      <c r="F87" s="11"/>
      <c r="G87" s="11"/>
      <c r="H87" s="11"/>
      <c r="I87" s="13"/>
      <c r="J87" s="12"/>
      <c r="K87" s="32"/>
      <c r="L87" s="12"/>
      <c r="M87" s="106"/>
      <c r="U87" s="13"/>
      <c r="V87" s="13"/>
      <c r="W87" s="13"/>
      <c r="X87" s="13"/>
    </row>
    <row r="88" spans="1:24" ht="18" customHeight="1" x14ac:dyDescent="0.4">
      <c r="A88" s="13"/>
      <c r="B88" s="13"/>
      <c r="C88" s="13"/>
      <c r="D88" s="19"/>
      <c r="E88" s="19"/>
      <c r="F88" s="11"/>
      <c r="G88" s="11"/>
      <c r="H88" s="11"/>
      <c r="I88" s="13"/>
      <c r="J88" s="12"/>
      <c r="K88" s="32"/>
      <c r="L88" s="12"/>
      <c r="M88" s="106"/>
      <c r="U88" s="13"/>
      <c r="V88" s="13"/>
      <c r="W88" s="13"/>
      <c r="X88" s="13"/>
    </row>
    <row r="89" spans="1:24" ht="18" customHeight="1" x14ac:dyDescent="0.4">
      <c r="A89" s="13"/>
      <c r="B89" s="13"/>
      <c r="C89" s="13"/>
      <c r="D89" s="19"/>
      <c r="E89" s="19"/>
      <c r="F89" s="11"/>
      <c r="G89" s="11"/>
      <c r="H89" s="11"/>
      <c r="I89" s="13"/>
      <c r="J89" s="12"/>
      <c r="K89" s="32"/>
      <c r="L89" s="12"/>
      <c r="M89" s="106"/>
      <c r="U89" s="13"/>
      <c r="V89" s="13"/>
      <c r="W89" s="13"/>
      <c r="X89" s="13"/>
    </row>
    <row r="90" spans="1:24" ht="18" customHeight="1" x14ac:dyDescent="0.4">
      <c r="A90" s="13"/>
      <c r="B90" s="13"/>
      <c r="C90" s="13"/>
      <c r="D90" s="19"/>
      <c r="E90" s="19"/>
      <c r="F90" s="11"/>
      <c r="G90" s="11"/>
      <c r="H90" s="11"/>
      <c r="I90" s="13"/>
      <c r="J90" s="12"/>
      <c r="K90" s="32"/>
      <c r="L90" s="12"/>
      <c r="M90" s="106"/>
      <c r="U90" s="13"/>
      <c r="V90" s="13"/>
      <c r="W90" s="13"/>
      <c r="X90" s="13"/>
    </row>
    <row r="91" spans="1:24" ht="18" customHeight="1" x14ac:dyDescent="0.4">
      <c r="M91" s="106"/>
      <c r="U91" s="13"/>
      <c r="V91" s="13"/>
      <c r="W91" s="13"/>
      <c r="X91" s="13"/>
    </row>
    <row r="92" spans="1:24" ht="18" customHeight="1" x14ac:dyDescent="0.4">
      <c r="M92" s="106"/>
      <c r="U92" s="13"/>
      <c r="V92" s="13"/>
      <c r="W92" s="13"/>
      <c r="X92" s="13"/>
    </row>
    <row r="93" spans="1:24" ht="18" customHeight="1" x14ac:dyDescent="0.4">
      <c r="M93" s="106"/>
      <c r="U93" s="13"/>
      <c r="V93" s="13"/>
      <c r="W93" s="13"/>
      <c r="X93" s="13"/>
    </row>
    <row r="94" spans="1:24" ht="18" customHeight="1" x14ac:dyDescent="0.4">
      <c r="A94" s="106"/>
      <c r="B94" s="17" t="s">
        <v>27</v>
      </c>
      <c r="C94" s="106"/>
      <c r="D94" s="17"/>
      <c r="F94" s="17" t="s">
        <v>27</v>
      </c>
      <c r="I94" s="106"/>
      <c r="J94" s="106"/>
      <c r="K94" s="106"/>
      <c r="L94" s="106"/>
      <c r="M94" s="106"/>
      <c r="U94" s="13"/>
      <c r="V94" s="13"/>
      <c r="W94" s="13"/>
      <c r="X94" s="13"/>
    </row>
    <row r="95" spans="1:24" ht="18" customHeight="1" x14ac:dyDescent="0.4">
      <c r="A95" s="106"/>
      <c r="B95" s="17"/>
      <c r="C95" s="106"/>
      <c r="D95" s="17"/>
      <c r="F95" s="17"/>
      <c r="I95" s="106"/>
      <c r="J95" s="106"/>
      <c r="K95" s="106"/>
      <c r="L95" s="106"/>
      <c r="M95" s="106"/>
      <c r="U95" s="13"/>
      <c r="V95" s="13"/>
      <c r="W95" s="13"/>
      <c r="X95" s="13"/>
    </row>
    <row r="96" spans="1:24" ht="18" customHeight="1" x14ac:dyDescent="0.4">
      <c r="D96" s="24"/>
      <c r="E96" s="24"/>
      <c r="F96" s="12"/>
      <c r="G96" s="24"/>
      <c r="H96" s="12"/>
      <c r="J96" s="121"/>
      <c r="K96" s="121"/>
      <c r="L96" s="121"/>
      <c r="M96" s="106"/>
      <c r="U96" s="13"/>
      <c r="V96" s="13"/>
      <c r="W96" s="13"/>
      <c r="X96" s="13"/>
    </row>
    <row r="97" spans="1:24" ht="8.25" customHeight="1" x14ac:dyDescent="0.4">
      <c r="D97" s="24"/>
      <c r="E97" s="24"/>
      <c r="F97" s="12"/>
      <c r="G97" s="24"/>
      <c r="H97" s="12"/>
      <c r="J97" s="111"/>
      <c r="K97" s="111"/>
      <c r="L97" s="111"/>
      <c r="M97" s="106"/>
      <c r="U97" s="13"/>
      <c r="V97" s="13"/>
      <c r="W97" s="13"/>
      <c r="X97" s="13"/>
    </row>
    <row r="98" spans="1:24" ht="18" customHeight="1" x14ac:dyDescent="0.4">
      <c r="A98" s="119" t="s">
        <v>57</v>
      </c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06"/>
      <c r="U98" s="13"/>
      <c r="V98" s="13"/>
      <c r="W98" s="13"/>
      <c r="X98" s="13"/>
    </row>
    <row r="99" spans="1:24" ht="18" customHeight="1" x14ac:dyDescent="0.4">
      <c r="A99" s="114" t="s">
        <v>0</v>
      </c>
      <c r="B99" s="114"/>
      <c r="C99" s="114"/>
      <c r="D99" s="114"/>
      <c r="E99" s="114"/>
      <c r="F99" s="114"/>
      <c r="G99" s="114"/>
      <c r="H99" s="114"/>
      <c r="I99" s="114"/>
      <c r="J99" s="114"/>
      <c r="K99" s="114"/>
      <c r="L99" s="114"/>
      <c r="U99" s="13"/>
      <c r="V99" s="13"/>
      <c r="W99" s="13"/>
      <c r="X99" s="13"/>
    </row>
    <row r="100" spans="1:24" ht="18" customHeight="1" x14ac:dyDescent="0.4">
      <c r="A100" s="114" t="s">
        <v>224</v>
      </c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</row>
    <row r="101" spans="1:24" ht="18" customHeight="1" x14ac:dyDescent="0.4">
      <c r="C101" s="107"/>
      <c r="D101" s="107"/>
      <c r="E101" s="107"/>
      <c r="F101" s="115" t="s">
        <v>19</v>
      </c>
      <c r="G101" s="115"/>
      <c r="H101" s="115"/>
      <c r="I101" s="115"/>
      <c r="J101" s="115"/>
      <c r="K101" s="115"/>
      <c r="L101" s="115"/>
    </row>
    <row r="102" spans="1:24" x14ac:dyDescent="0.4">
      <c r="C102" s="5" t="s">
        <v>1</v>
      </c>
      <c r="F102" s="116" t="s">
        <v>40</v>
      </c>
      <c r="G102" s="116"/>
      <c r="H102" s="116"/>
      <c r="J102" s="117" t="s">
        <v>156</v>
      </c>
      <c r="K102" s="117"/>
      <c r="L102" s="117"/>
    </row>
    <row r="103" spans="1:24" x14ac:dyDescent="0.4">
      <c r="F103" s="116" t="s">
        <v>225</v>
      </c>
      <c r="G103" s="116"/>
      <c r="H103" s="116"/>
      <c r="J103" s="116" t="s">
        <v>225</v>
      </c>
      <c r="K103" s="116"/>
      <c r="L103" s="116"/>
    </row>
    <row r="104" spans="1:24" x14ac:dyDescent="0.4">
      <c r="D104" s="105" t="s">
        <v>45</v>
      </c>
      <c r="E104" s="19"/>
      <c r="F104" s="52" t="s">
        <v>200</v>
      </c>
      <c r="G104" s="53"/>
      <c r="H104" s="52" t="s">
        <v>175</v>
      </c>
      <c r="I104" s="37"/>
      <c r="J104" s="52" t="s">
        <v>200</v>
      </c>
      <c r="K104" s="53"/>
      <c r="L104" s="52" t="s">
        <v>175</v>
      </c>
    </row>
    <row r="105" spans="1:24" x14ac:dyDescent="0.4">
      <c r="D105" s="19"/>
      <c r="E105" s="19"/>
      <c r="F105" s="87"/>
      <c r="G105" s="53"/>
      <c r="H105" s="87"/>
      <c r="I105" s="37"/>
      <c r="J105" s="87"/>
      <c r="K105" s="53"/>
      <c r="L105" s="87"/>
    </row>
    <row r="106" spans="1:24" x14ac:dyDescent="0.4">
      <c r="A106" s="5" t="s">
        <v>46</v>
      </c>
      <c r="F106" s="6"/>
      <c r="G106" s="6"/>
      <c r="H106" s="6"/>
    </row>
    <row r="107" spans="1:24" x14ac:dyDescent="0.4">
      <c r="B107" s="5" t="s">
        <v>113</v>
      </c>
      <c r="F107" s="66">
        <v>340181343.58999997</v>
      </c>
      <c r="G107" s="67"/>
      <c r="H107" s="66">
        <v>275865756.73000002</v>
      </c>
      <c r="I107" s="46"/>
      <c r="J107" s="71">
        <v>8755859.0399999991</v>
      </c>
      <c r="K107" s="46"/>
      <c r="L107" s="71">
        <v>262174370.16999999</v>
      </c>
    </row>
    <row r="108" spans="1:24" x14ac:dyDescent="0.4">
      <c r="B108" s="5" t="s">
        <v>82</v>
      </c>
      <c r="F108" s="66">
        <v>11734114.57</v>
      </c>
      <c r="G108" s="67"/>
      <c r="H108" s="66">
        <v>53154534.630000003</v>
      </c>
      <c r="I108" s="46"/>
      <c r="J108" s="58">
        <v>14944325.16</v>
      </c>
      <c r="K108" s="46"/>
      <c r="L108" s="58">
        <v>86538388.040000007</v>
      </c>
    </row>
    <row r="109" spans="1:24" x14ac:dyDescent="0.4">
      <c r="B109" s="5" t="s">
        <v>188</v>
      </c>
      <c r="F109" s="66">
        <v>4671816.5999999996</v>
      </c>
      <c r="G109" s="67"/>
      <c r="H109" s="66">
        <v>59545818.119999997</v>
      </c>
      <c r="I109" s="46"/>
      <c r="J109" s="58">
        <v>4671816.5999999996</v>
      </c>
      <c r="K109" s="46"/>
      <c r="L109" s="58">
        <v>59545818.119999997</v>
      </c>
    </row>
    <row r="110" spans="1:24" x14ac:dyDescent="0.4">
      <c r="B110" s="5" t="s">
        <v>135</v>
      </c>
      <c r="F110" s="66">
        <v>7170500</v>
      </c>
      <c r="G110" s="67"/>
      <c r="H110" s="66">
        <v>6835000</v>
      </c>
      <c r="I110" s="46"/>
      <c r="J110" s="58">
        <v>7170500</v>
      </c>
      <c r="K110" s="46"/>
      <c r="L110" s="58">
        <v>6835000</v>
      </c>
    </row>
    <row r="111" spans="1:24" x14ac:dyDescent="0.4">
      <c r="B111" s="5" t="s">
        <v>48</v>
      </c>
      <c r="F111" s="70"/>
      <c r="G111" s="70"/>
      <c r="H111" s="70"/>
      <c r="I111" s="46"/>
      <c r="J111" s="58"/>
      <c r="K111" s="46"/>
      <c r="L111" s="58"/>
    </row>
    <row r="112" spans="1:24" x14ac:dyDescent="0.4">
      <c r="C112" s="5" t="s">
        <v>9</v>
      </c>
      <c r="F112" s="66">
        <v>4512918.45</v>
      </c>
      <c r="G112" s="67"/>
      <c r="H112" s="66">
        <v>1485436.68</v>
      </c>
      <c r="I112" s="46"/>
      <c r="J112" s="71">
        <v>4546612.6100000003</v>
      </c>
      <c r="K112" s="46"/>
      <c r="L112" s="71">
        <v>1531183.33</v>
      </c>
    </row>
    <row r="113" spans="1:12" x14ac:dyDescent="0.4">
      <c r="C113" s="5" t="s">
        <v>230</v>
      </c>
      <c r="D113" s="106">
        <v>9</v>
      </c>
      <c r="F113" s="66">
        <v>0</v>
      </c>
      <c r="G113" s="67"/>
      <c r="H113" s="66">
        <v>0</v>
      </c>
      <c r="I113" s="46"/>
      <c r="J113" s="71">
        <v>21431024.34</v>
      </c>
      <c r="K113" s="46"/>
      <c r="L113" s="71">
        <v>0</v>
      </c>
    </row>
    <row r="114" spans="1:12" x14ac:dyDescent="0.4">
      <c r="C114" s="5" t="s">
        <v>49</v>
      </c>
      <c r="D114" s="10"/>
      <c r="E114" s="10"/>
      <c r="F114" s="66">
        <v>11268864.220000001</v>
      </c>
      <c r="G114" s="67"/>
      <c r="H114" s="66">
        <v>1141312.1000000001</v>
      </c>
      <c r="I114" s="46"/>
      <c r="J114" s="58">
        <v>11220741.93</v>
      </c>
      <c r="K114" s="46"/>
      <c r="L114" s="58">
        <v>2836088</v>
      </c>
    </row>
    <row r="115" spans="1:12" x14ac:dyDescent="0.4">
      <c r="C115" s="5" t="s">
        <v>10</v>
      </c>
      <c r="D115" s="106">
        <v>2.1</v>
      </c>
      <c r="F115" s="68">
        <f>SUM(F107:F114)</f>
        <v>379539557.43000001</v>
      </c>
      <c r="G115" s="67"/>
      <c r="H115" s="68">
        <f>SUM(H107:H114)</f>
        <v>398027858.26000005</v>
      </c>
      <c r="I115" s="46"/>
      <c r="J115" s="68">
        <f>SUM(J107:J114)</f>
        <v>72740879.680000007</v>
      </c>
      <c r="K115" s="46"/>
      <c r="L115" s="68">
        <f>SUM(L107:L114)</f>
        <v>419460847.65999997</v>
      </c>
    </row>
    <row r="116" spans="1:12" x14ac:dyDescent="0.4">
      <c r="A116" s="5" t="s">
        <v>47</v>
      </c>
      <c r="F116" s="66"/>
      <c r="G116" s="67"/>
      <c r="H116" s="67"/>
      <c r="I116" s="46"/>
      <c r="J116" s="58"/>
      <c r="K116" s="46"/>
      <c r="L116" s="58"/>
    </row>
    <row r="117" spans="1:12" x14ac:dyDescent="0.4">
      <c r="B117" s="5" t="s">
        <v>142</v>
      </c>
      <c r="F117" s="66">
        <v>114115108.58</v>
      </c>
      <c r="G117" s="67"/>
      <c r="H117" s="66">
        <v>28929745.359999999</v>
      </c>
      <c r="I117" s="46"/>
      <c r="J117" s="58">
        <v>7817915.1299999999</v>
      </c>
      <c r="K117" s="46"/>
      <c r="L117" s="58">
        <v>8743581.4399999995</v>
      </c>
    </row>
    <row r="118" spans="1:12" x14ac:dyDescent="0.4">
      <c r="B118" s="5" t="s">
        <v>95</v>
      </c>
      <c r="D118" s="23"/>
      <c r="E118" s="108"/>
      <c r="F118" s="66">
        <v>19671055.07</v>
      </c>
      <c r="G118" s="67"/>
      <c r="H118" s="66">
        <v>24676650.18</v>
      </c>
      <c r="I118" s="46"/>
      <c r="J118" s="58">
        <v>19200361.899999999</v>
      </c>
      <c r="K118" s="46"/>
      <c r="L118" s="58">
        <v>24261189.449999999</v>
      </c>
    </row>
    <row r="119" spans="1:12" x14ac:dyDescent="0.4">
      <c r="B119" s="5" t="s">
        <v>239</v>
      </c>
      <c r="D119" s="23" t="s">
        <v>235</v>
      </c>
      <c r="E119" s="108"/>
      <c r="F119" s="66">
        <v>0</v>
      </c>
      <c r="G119" s="67"/>
      <c r="H119" s="66">
        <v>0</v>
      </c>
      <c r="I119" s="46"/>
      <c r="J119" s="58">
        <v>16096170.09</v>
      </c>
      <c r="K119" s="46"/>
      <c r="L119" s="58">
        <v>0</v>
      </c>
    </row>
    <row r="120" spans="1:12" x14ac:dyDescent="0.4">
      <c r="B120" s="5" t="s">
        <v>197</v>
      </c>
      <c r="D120" s="113"/>
      <c r="E120" s="108"/>
      <c r="F120" s="66">
        <v>0</v>
      </c>
      <c r="G120" s="67"/>
      <c r="H120" s="66">
        <v>1000000</v>
      </c>
      <c r="I120" s="46"/>
      <c r="J120" s="58">
        <v>0</v>
      </c>
      <c r="K120" s="46"/>
      <c r="L120" s="58">
        <v>1000000</v>
      </c>
    </row>
    <row r="121" spans="1:12" x14ac:dyDescent="0.4">
      <c r="B121" s="5" t="s">
        <v>96</v>
      </c>
      <c r="D121" s="108"/>
      <c r="E121" s="108"/>
      <c r="F121" s="66">
        <v>1084489.3799999999</v>
      </c>
      <c r="G121" s="67"/>
      <c r="H121" s="66">
        <v>0</v>
      </c>
      <c r="I121" s="46"/>
      <c r="J121" s="58">
        <v>2348039.48</v>
      </c>
      <c r="K121" s="46"/>
      <c r="L121" s="58">
        <v>1261981.51</v>
      </c>
    </row>
    <row r="122" spans="1:12" x14ac:dyDescent="0.4">
      <c r="C122" s="5" t="s">
        <v>2</v>
      </c>
      <c r="D122" s="106">
        <v>2.1</v>
      </c>
      <c r="F122" s="68">
        <f>SUM(F117:F121)</f>
        <v>134870653.03</v>
      </c>
      <c r="G122" s="67"/>
      <c r="H122" s="68">
        <f>SUM(H117:H121)</f>
        <v>54606395.539999999</v>
      </c>
      <c r="I122" s="46"/>
      <c r="J122" s="68">
        <f>SUM(J117:J121)</f>
        <v>45462486.599999994</v>
      </c>
      <c r="K122" s="46"/>
      <c r="L122" s="68">
        <f>SUM(L117:L121)</f>
        <v>35266752.399999999</v>
      </c>
    </row>
    <row r="123" spans="1:12" x14ac:dyDescent="0.4">
      <c r="A123" s="5" t="s">
        <v>143</v>
      </c>
      <c r="D123" s="24"/>
      <c r="E123" s="24"/>
      <c r="F123" s="58">
        <f>+F115-F122</f>
        <v>244668904.40000001</v>
      </c>
      <c r="G123" s="66"/>
      <c r="H123" s="58">
        <f>+H115-H122</f>
        <v>343421462.72000003</v>
      </c>
      <c r="I123" s="46"/>
      <c r="J123" s="58">
        <f>+J115-J122</f>
        <v>27278393.080000013</v>
      </c>
      <c r="K123" s="46"/>
      <c r="L123" s="58">
        <f>+L115-L122</f>
        <v>384194095.25999999</v>
      </c>
    </row>
    <row r="124" spans="1:12" x14ac:dyDescent="0.4">
      <c r="A124" s="5" t="s">
        <v>11</v>
      </c>
      <c r="D124" s="106">
        <v>20.100000000000001</v>
      </c>
      <c r="F124" s="76">
        <f>1799282.98-16631800.2+1583013.7</f>
        <v>-13249503.52</v>
      </c>
      <c r="G124" s="67"/>
      <c r="H124" s="76">
        <v>-73172817.670000002</v>
      </c>
      <c r="I124" s="46"/>
      <c r="J124" s="73">
        <f>1829366.94-16644987.2+1583013.7</f>
        <v>-13232606.560000001</v>
      </c>
      <c r="K124" s="58"/>
      <c r="L124" s="73">
        <v>-73029600.329999998</v>
      </c>
    </row>
    <row r="125" spans="1:12" ht="18.75" thickBot="1" x14ac:dyDescent="0.45">
      <c r="A125" s="5" t="s">
        <v>149</v>
      </c>
      <c r="F125" s="77">
        <f>SUM(F123:F124)</f>
        <v>231419400.88</v>
      </c>
      <c r="G125" s="67"/>
      <c r="H125" s="78">
        <f>SUM(H123:H124)</f>
        <v>270248645.05000001</v>
      </c>
      <c r="I125" s="46"/>
      <c r="J125" s="78">
        <f>SUM(J123:J124)</f>
        <v>14045786.520000013</v>
      </c>
      <c r="K125" s="58"/>
      <c r="L125" s="78">
        <f>SUM(L123:L124)</f>
        <v>311164494.93000001</v>
      </c>
    </row>
    <row r="126" spans="1:12" ht="18.75" thickTop="1" x14ac:dyDescent="0.4">
      <c r="A126" s="14" t="s">
        <v>83</v>
      </c>
      <c r="B126" s="14"/>
      <c r="C126" s="14"/>
      <c r="D126" s="88"/>
      <c r="E126" s="89"/>
      <c r="F126" s="83"/>
      <c r="G126" s="90"/>
      <c r="H126" s="83"/>
      <c r="I126" s="91"/>
      <c r="J126" s="83"/>
      <c r="K126" s="90"/>
      <c r="L126" s="90"/>
    </row>
    <row r="127" spans="1:12" x14ac:dyDescent="0.4">
      <c r="A127" s="14"/>
      <c r="B127" s="14" t="s">
        <v>129</v>
      </c>
      <c r="C127" s="14"/>
      <c r="D127" s="88"/>
      <c r="E127" s="92">
        <v>852812933</v>
      </c>
      <c r="F127" s="72">
        <f>+F125-F128</f>
        <v>232579367.32999998</v>
      </c>
      <c r="G127" s="74"/>
      <c r="H127" s="74">
        <f>+H125-H128</f>
        <v>280532877.91000003</v>
      </c>
      <c r="I127" s="74"/>
      <c r="J127" s="74">
        <f>J125</f>
        <v>14045786.520000013</v>
      </c>
      <c r="K127" s="74"/>
      <c r="L127" s="74">
        <f>L125</f>
        <v>311164494.93000001</v>
      </c>
    </row>
    <row r="128" spans="1:12" x14ac:dyDescent="0.4">
      <c r="A128" s="14"/>
      <c r="B128" s="5" t="s">
        <v>130</v>
      </c>
      <c r="D128" s="88"/>
      <c r="E128" s="92">
        <v>-1541152</v>
      </c>
      <c r="F128" s="72">
        <v>-1159966.45</v>
      </c>
      <c r="G128" s="71"/>
      <c r="H128" s="72">
        <v>-10284232.859999999</v>
      </c>
      <c r="I128" s="91"/>
      <c r="J128" s="83">
        <v>0</v>
      </c>
      <c r="K128" s="91"/>
      <c r="L128" s="91">
        <v>0</v>
      </c>
    </row>
    <row r="129" spans="1:12" ht="18.75" thickBot="1" x14ac:dyDescent="0.45">
      <c r="A129" s="93"/>
      <c r="B129" s="93"/>
      <c r="C129" s="93"/>
      <c r="D129" s="88"/>
      <c r="E129" s="92"/>
      <c r="F129" s="77">
        <f>SUM(F127:F128)</f>
        <v>231419400.88</v>
      </c>
      <c r="G129" s="90"/>
      <c r="H129" s="78">
        <f>SUM(H127:H128)</f>
        <v>270248645.05000001</v>
      </c>
      <c r="I129" s="90"/>
      <c r="J129" s="78">
        <f>SUM(J127:J128)</f>
        <v>14045786.520000013</v>
      </c>
      <c r="K129" s="90"/>
      <c r="L129" s="78">
        <f>SUM(L127:L128)</f>
        <v>311164494.93000001</v>
      </c>
    </row>
    <row r="130" spans="1:12" ht="18.75" thickTop="1" x14ac:dyDescent="0.4">
      <c r="A130" s="5" t="s">
        <v>32</v>
      </c>
      <c r="D130" s="21"/>
      <c r="F130" s="67"/>
      <c r="G130" s="67"/>
      <c r="H130" s="67"/>
      <c r="I130" s="46"/>
      <c r="J130" s="71"/>
      <c r="K130" s="62"/>
      <c r="L130" s="71"/>
    </row>
    <row r="131" spans="1:12" ht="18.75" thickBot="1" x14ac:dyDescent="0.45">
      <c r="B131" s="14" t="s">
        <v>75</v>
      </c>
      <c r="D131" s="65">
        <v>19</v>
      </c>
      <c r="F131" s="104">
        <f>F127/F132</f>
        <v>4.1254996201076428E-2</v>
      </c>
      <c r="G131" s="67"/>
      <c r="H131" s="104">
        <f>H127/H132</f>
        <v>5.0227837207267027E-2</v>
      </c>
      <c r="I131" s="46"/>
      <c r="J131" s="104">
        <f>J127/J132</f>
        <v>2.4914457209850175E-3</v>
      </c>
      <c r="K131" s="46"/>
      <c r="L131" s="104">
        <f>L127/L132</f>
        <v>5.5712256304730201E-2</v>
      </c>
    </row>
    <row r="132" spans="1:12" ht="19.5" thickTop="1" thickBot="1" x14ac:dyDescent="0.45">
      <c r="B132" s="5" t="s">
        <v>33</v>
      </c>
      <c r="F132" s="84">
        <v>5637604866</v>
      </c>
      <c r="G132" s="85"/>
      <c r="H132" s="84">
        <v>5585207198</v>
      </c>
      <c r="I132" s="85"/>
      <c r="J132" s="84">
        <v>5637604866</v>
      </c>
      <c r="K132" s="85"/>
      <c r="L132" s="84">
        <v>5585207198</v>
      </c>
    </row>
    <row r="133" spans="1:12" ht="18.75" thickTop="1" x14ac:dyDescent="0.4">
      <c r="A133" s="5" t="s">
        <v>61</v>
      </c>
      <c r="F133" s="67"/>
      <c r="G133" s="67"/>
      <c r="H133" s="67"/>
      <c r="I133" s="46"/>
      <c r="J133" s="71"/>
      <c r="K133" s="62"/>
      <c r="L133" s="71"/>
    </row>
    <row r="134" spans="1:12" ht="18.75" thickBot="1" x14ac:dyDescent="0.45">
      <c r="B134" s="14" t="s">
        <v>75</v>
      </c>
      <c r="D134" s="65">
        <v>19</v>
      </c>
      <c r="F134" s="104">
        <f>F127/F135</f>
        <v>4.1254996201076428E-2</v>
      </c>
      <c r="G134" s="67"/>
      <c r="H134" s="104">
        <f>H127/H135</f>
        <v>5.0115524022878583E-2</v>
      </c>
      <c r="I134" s="46"/>
      <c r="J134" s="104">
        <f>J127/J135</f>
        <v>2.4914457209850175E-3</v>
      </c>
      <c r="K134" s="46"/>
      <c r="L134" s="104">
        <f>L127/L135</f>
        <v>5.5587679550823221E-2</v>
      </c>
    </row>
    <row r="135" spans="1:12" ht="19.5" thickTop="1" thickBot="1" x14ac:dyDescent="0.45">
      <c r="B135" s="5" t="s">
        <v>33</v>
      </c>
      <c r="F135" s="84">
        <v>5637604866</v>
      </c>
      <c r="G135" s="86"/>
      <c r="H135" s="84">
        <v>5597724126</v>
      </c>
      <c r="I135" s="85"/>
      <c r="J135" s="84">
        <v>5637604866</v>
      </c>
      <c r="K135" s="85"/>
      <c r="L135" s="84">
        <v>5597724126</v>
      </c>
    </row>
    <row r="136" spans="1:12" ht="18.75" thickTop="1" x14ac:dyDescent="0.4">
      <c r="F136" s="70"/>
      <c r="G136" s="70"/>
      <c r="H136" s="70"/>
      <c r="I136" s="46"/>
      <c r="J136" s="58"/>
      <c r="K136" s="46"/>
      <c r="L136" s="58"/>
    </row>
    <row r="137" spans="1:12" x14ac:dyDescent="0.4">
      <c r="A137" s="5" t="s">
        <v>106</v>
      </c>
      <c r="F137" s="70"/>
      <c r="G137" s="70"/>
      <c r="H137" s="70"/>
      <c r="I137" s="46"/>
      <c r="J137" s="58"/>
      <c r="K137" s="46"/>
      <c r="L137" s="58"/>
    </row>
    <row r="140" spans="1:12" x14ac:dyDescent="0.4">
      <c r="A140" s="106"/>
      <c r="B140" s="17" t="s">
        <v>27</v>
      </c>
      <c r="C140" s="106"/>
      <c r="D140" s="17"/>
      <c r="F140" s="17" t="s">
        <v>27</v>
      </c>
      <c r="I140" s="106"/>
      <c r="J140" s="106"/>
      <c r="K140" s="106"/>
      <c r="L140" s="106"/>
    </row>
    <row r="141" spans="1:12" x14ac:dyDescent="0.4">
      <c r="A141" s="120"/>
      <c r="B141" s="120"/>
      <c r="C141" s="120"/>
      <c r="D141" s="120"/>
      <c r="E141" s="120"/>
      <c r="F141" s="120"/>
      <c r="G141" s="120"/>
      <c r="H141" s="120"/>
      <c r="I141" s="120"/>
      <c r="J141" s="120"/>
      <c r="K141" s="120"/>
      <c r="L141" s="120"/>
    </row>
    <row r="142" spans="1:12" x14ac:dyDescent="0.4">
      <c r="D142" s="24"/>
      <c r="E142" s="24"/>
      <c r="F142" s="12"/>
      <c r="G142" s="24"/>
      <c r="H142" s="12"/>
      <c r="J142" s="111"/>
      <c r="K142" s="111"/>
      <c r="L142" s="111"/>
    </row>
    <row r="143" spans="1:12" x14ac:dyDescent="0.4">
      <c r="A143" s="119"/>
      <c r="B143" s="119"/>
      <c r="C143" s="119"/>
      <c r="D143" s="119"/>
      <c r="E143" s="119"/>
      <c r="F143" s="119"/>
      <c r="G143" s="119"/>
      <c r="H143" s="119"/>
      <c r="I143" s="119"/>
      <c r="J143" s="119"/>
      <c r="K143" s="119"/>
      <c r="L143" s="119"/>
    </row>
    <row r="144" spans="1:12" x14ac:dyDescent="0.4">
      <c r="A144" s="108"/>
      <c r="B144" s="106"/>
      <c r="C144" s="106"/>
      <c r="I144" s="106"/>
      <c r="J144" s="106"/>
      <c r="K144" s="106"/>
      <c r="L144" s="106"/>
    </row>
    <row r="145" spans="1:12" x14ac:dyDescent="0.4">
      <c r="A145" s="119" t="str">
        <f>+A98</f>
        <v>บริษัท บรุ๊คเคอร์ กรุ๊ป จำกัด (มหาชน) และบริษัทย่อย</v>
      </c>
      <c r="B145" s="120"/>
      <c r="C145" s="120"/>
      <c r="D145" s="120"/>
      <c r="E145" s="120"/>
      <c r="F145" s="120"/>
      <c r="G145" s="120"/>
      <c r="H145" s="120"/>
      <c r="I145" s="120"/>
      <c r="J145" s="120"/>
      <c r="K145" s="120"/>
      <c r="L145" s="120"/>
    </row>
    <row r="146" spans="1:12" x14ac:dyDescent="0.4">
      <c r="A146" s="114" t="s">
        <v>112</v>
      </c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  <c r="L146" s="114"/>
    </row>
    <row r="147" spans="1:12" x14ac:dyDescent="0.4">
      <c r="A147" s="119" t="str">
        <f>+A100</f>
        <v>สำหรับงวดสามเดือนสิ้นสุดวันที่ 30 กันยายน 2560</v>
      </c>
      <c r="B147" s="120"/>
      <c r="C147" s="120"/>
      <c r="D147" s="120"/>
      <c r="E147" s="120"/>
      <c r="F147" s="120"/>
      <c r="G147" s="120"/>
      <c r="H147" s="120"/>
      <c r="I147" s="120"/>
      <c r="J147" s="120"/>
      <c r="K147" s="120"/>
      <c r="L147" s="120"/>
    </row>
    <row r="148" spans="1:12" x14ac:dyDescent="0.4">
      <c r="C148" s="107"/>
      <c r="D148" s="107"/>
      <c r="E148" s="107"/>
      <c r="F148" s="115" t="s">
        <v>19</v>
      </c>
      <c r="G148" s="115"/>
      <c r="H148" s="115"/>
      <c r="I148" s="115"/>
      <c r="J148" s="115"/>
      <c r="K148" s="115"/>
      <c r="L148" s="115"/>
    </row>
    <row r="149" spans="1:12" x14ac:dyDescent="0.4">
      <c r="C149" s="5" t="s">
        <v>1</v>
      </c>
      <c r="F149" s="116" t="s">
        <v>40</v>
      </c>
      <c r="G149" s="116"/>
      <c r="H149" s="116"/>
      <c r="J149" s="117" t="s">
        <v>156</v>
      </c>
      <c r="K149" s="117"/>
      <c r="L149" s="117"/>
    </row>
    <row r="150" spans="1:12" x14ac:dyDescent="0.4">
      <c r="F150" s="116" t="s">
        <v>225</v>
      </c>
      <c r="G150" s="116"/>
      <c r="H150" s="116"/>
      <c r="J150" s="116" t="s">
        <v>225</v>
      </c>
      <c r="K150" s="116"/>
      <c r="L150" s="116"/>
    </row>
    <row r="151" spans="1:12" x14ac:dyDescent="0.4">
      <c r="D151" s="105" t="s">
        <v>45</v>
      </c>
      <c r="E151" s="19"/>
      <c r="F151" s="52" t="str">
        <f>+F104</f>
        <v>2560</v>
      </c>
      <c r="G151" s="53"/>
      <c r="H151" s="52" t="str">
        <f>+H104</f>
        <v>2559</v>
      </c>
      <c r="I151" s="37"/>
      <c r="J151" s="52" t="str">
        <f>+J104</f>
        <v>2560</v>
      </c>
      <c r="K151" s="53"/>
      <c r="L151" s="52" t="str">
        <f>+L104</f>
        <v>2559</v>
      </c>
    </row>
    <row r="152" spans="1:12" x14ac:dyDescent="0.4">
      <c r="F152" s="6"/>
      <c r="G152" s="6"/>
      <c r="H152" s="6"/>
    </row>
    <row r="153" spans="1:12" x14ac:dyDescent="0.4">
      <c r="A153" s="5" t="s">
        <v>153</v>
      </c>
      <c r="F153" s="76">
        <f>+F125</f>
        <v>231419400.88</v>
      </c>
      <c r="G153" s="67"/>
      <c r="H153" s="76">
        <f>+H125</f>
        <v>270248645.05000001</v>
      </c>
      <c r="I153" s="46"/>
      <c r="J153" s="76">
        <f>+J125</f>
        <v>14045786.520000013</v>
      </c>
      <c r="K153" s="46"/>
      <c r="L153" s="76">
        <f>+L125</f>
        <v>311164494.93000001</v>
      </c>
    </row>
    <row r="154" spans="1:12" x14ac:dyDescent="0.4">
      <c r="F154" s="66"/>
      <c r="G154" s="67"/>
      <c r="H154" s="66"/>
      <c r="I154" s="46"/>
      <c r="J154" s="66"/>
      <c r="K154" s="46"/>
      <c r="L154" s="66"/>
    </row>
    <row r="155" spans="1:12" x14ac:dyDescent="0.4">
      <c r="A155" s="5" t="s">
        <v>160</v>
      </c>
      <c r="F155" s="66"/>
      <c r="G155" s="67"/>
      <c r="H155" s="66"/>
      <c r="I155" s="46"/>
      <c r="J155" s="71"/>
      <c r="K155" s="46"/>
      <c r="L155" s="71"/>
    </row>
    <row r="156" spans="1:12" x14ac:dyDescent="0.4">
      <c r="A156" s="5" t="s">
        <v>174</v>
      </c>
      <c r="B156" s="95"/>
      <c r="C156" s="95"/>
      <c r="D156" s="96"/>
      <c r="E156" s="96"/>
      <c r="F156" s="97"/>
      <c r="G156" s="98"/>
      <c r="H156" s="97"/>
      <c r="I156" s="99"/>
      <c r="J156" s="100"/>
      <c r="K156" s="99"/>
      <c r="L156" s="100"/>
    </row>
    <row r="157" spans="1:12" x14ac:dyDescent="0.4">
      <c r="B157" s="5" t="s">
        <v>119</v>
      </c>
      <c r="F157" s="72">
        <v>-22346939.890000001</v>
      </c>
      <c r="G157" s="74"/>
      <c r="H157" s="72">
        <v>-12519015.380000001</v>
      </c>
      <c r="I157" s="62"/>
      <c r="J157" s="71">
        <v>0</v>
      </c>
      <c r="K157" s="62"/>
      <c r="L157" s="71">
        <v>0</v>
      </c>
    </row>
    <row r="158" spans="1:12" ht="6" customHeight="1" x14ac:dyDescent="0.4">
      <c r="F158" s="73"/>
      <c r="G158" s="67"/>
      <c r="H158" s="73"/>
      <c r="I158" s="46"/>
      <c r="J158" s="73"/>
      <c r="K158" s="46"/>
      <c r="L158" s="73"/>
    </row>
    <row r="159" spans="1:12" x14ac:dyDescent="0.4">
      <c r="A159" s="5" t="s">
        <v>169</v>
      </c>
      <c r="F159" s="80">
        <f>SUM(F157:F158)</f>
        <v>-22346939.890000001</v>
      </c>
      <c r="G159" s="67"/>
      <c r="H159" s="80">
        <f>SUM(H157:H158)</f>
        <v>-12519015.380000001</v>
      </c>
      <c r="I159" s="46"/>
      <c r="J159" s="80">
        <f>SUM(J157:J158)</f>
        <v>0</v>
      </c>
      <c r="K159" s="46"/>
      <c r="L159" s="80">
        <f>SUM(L157:L158)</f>
        <v>0</v>
      </c>
    </row>
    <row r="160" spans="1:12" x14ac:dyDescent="0.4">
      <c r="F160" s="66"/>
      <c r="G160" s="67"/>
      <c r="H160" s="66"/>
      <c r="I160" s="46"/>
      <c r="J160" s="58"/>
      <c r="K160" s="46"/>
      <c r="L160" s="58"/>
    </row>
    <row r="161" spans="1:12" ht="18.75" thickBot="1" x14ac:dyDescent="0.45">
      <c r="A161" s="5" t="s">
        <v>170</v>
      </c>
      <c r="F161" s="79">
        <f>+F153+F159</f>
        <v>209072460.99000001</v>
      </c>
      <c r="G161" s="67"/>
      <c r="H161" s="79">
        <f>+H153+H159</f>
        <v>257729629.67000002</v>
      </c>
      <c r="I161" s="46"/>
      <c r="J161" s="79">
        <f>+J153+J159</f>
        <v>14045786.520000013</v>
      </c>
      <c r="K161" s="46"/>
      <c r="L161" s="79">
        <f>+L153+L159</f>
        <v>311164494.93000001</v>
      </c>
    </row>
    <row r="162" spans="1:12" ht="18.75" thickTop="1" x14ac:dyDescent="0.4">
      <c r="F162" s="70"/>
      <c r="G162" s="70"/>
      <c r="H162" s="70"/>
      <c r="I162" s="46"/>
      <c r="J162" s="58"/>
      <c r="K162" s="46"/>
      <c r="L162" s="58"/>
    </row>
    <row r="163" spans="1:12" x14ac:dyDescent="0.4">
      <c r="A163" s="14" t="s">
        <v>171</v>
      </c>
      <c r="B163" s="14"/>
      <c r="C163" s="14"/>
      <c r="D163" s="88"/>
      <c r="E163" s="89"/>
      <c r="F163" s="83"/>
      <c r="G163" s="90"/>
      <c r="H163" s="83"/>
      <c r="I163" s="91"/>
      <c r="J163" s="83"/>
      <c r="K163" s="90"/>
      <c r="L163" s="90"/>
    </row>
    <row r="164" spans="1:12" x14ac:dyDescent="0.4">
      <c r="A164" s="14"/>
      <c r="B164" s="14" t="s">
        <v>129</v>
      </c>
      <c r="C164" s="14"/>
      <c r="D164" s="88"/>
      <c r="E164" s="92">
        <v>852812933</v>
      </c>
      <c r="F164" s="72">
        <f>+F161-F165</f>
        <v>210232427.44</v>
      </c>
      <c r="G164" s="74"/>
      <c r="H164" s="72">
        <f>+H161-H165</f>
        <v>268013862.53000003</v>
      </c>
      <c r="I164" s="74"/>
      <c r="J164" s="72">
        <f>+J161-J165</f>
        <v>14045786.520000013</v>
      </c>
      <c r="K164" s="74"/>
      <c r="L164" s="72">
        <f>+L161-L165</f>
        <v>311164494.93000001</v>
      </c>
    </row>
    <row r="165" spans="1:12" x14ac:dyDescent="0.4">
      <c r="A165" s="14"/>
      <c r="B165" s="5" t="s">
        <v>130</v>
      </c>
      <c r="D165" s="88"/>
      <c r="E165" s="92">
        <v>-1541152</v>
      </c>
      <c r="F165" s="72">
        <f>+F128</f>
        <v>-1159966.45</v>
      </c>
      <c r="G165" s="71"/>
      <c r="H165" s="72">
        <f>+H128</f>
        <v>-10284232.859999999</v>
      </c>
      <c r="I165" s="91"/>
      <c r="J165" s="72">
        <f>+J128</f>
        <v>0</v>
      </c>
      <c r="K165" s="91"/>
      <c r="L165" s="72">
        <f>+L128</f>
        <v>0</v>
      </c>
    </row>
    <row r="166" spans="1:12" ht="18.75" thickBot="1" x14ac:dyDescent="0.45">
      <c r="A166" s="93"/>
      <c r="B166" s="93"/>
      <c r="C166" s="93"/>
      <c r="D166" s="88"/>
      <c r="E166" s="92"/>
      <c r="F166" s="77">
        <f>SUM(F164:F165)</f>
        <v>209072460.99000001</v>
      </c>
      <c r="G166" s="90"/>
      <c r="H166" s="78">
        <f>SUM(H164:H165)</f>
        <v>257729629.67000002</v>
      </c>
      <c r="I166" s="90"/>
      <c r="J166" s="77">
        <f>SUM(J164:J165)</f>
        <v>14045786.520000013</v>
      </c>
      <c r="K166" s="90"/>
      <c r="L166" s="78">
        <f>SUM(L164:L165)</f>
        <v>311164494.93000001</v>
      </c>
    </row>
    <row r="167" spans="1:12" ht="18.75" thickTop="1" x14ac:dyDescent="0.4">
      <c r="A167" s="13"/>
      <c r="B167" s="13"/>
      <c r="C167" s="13"/>
      <c r="D167" s="19"/>
      <c r="E167" s="19"/>
      <c r="F167" s="74"/>
      <c r="G167" s="74"/>
      <c r="H167" s="74"/>
      <c r="I167" s="62"/>
      <c r="J167" s="71"/>
      <c r="K167" s="62"/>
      <c r="L167" s="71"/>
    </row>
    <row r="168" spans="1:12" x14ac:dyDescent="0.4">
      <c r="A168" s="5" t="s">
        <v>106</v>
      </c>
      <c r="B168" s="13"/>
      <c r="C168" s="13"/>
      <c r="D168" s="19"/>
      <c r="E168" s="19"/>
      <c r="F168" s="74"/>
      <c r="G168" s="74"/>
      <c r="H168" s="74"/>
      <c r="I168" s="62"/>
      <c r="J168" s="71"/>
      <c r="K168" s="62"/>
      <c r="L168" s="71"/>
    </row>
    <row r="169" spans="1:12" x14ac:dyDescent="0.4">
      <c r="A169" s="13"/>
      <c r="B169" s="13"/>
      <c r="C169" s="13"/>
      <c r="D169" s="19"/>
      <c r="E169" s="19"/>
      <c r="F169" s="11"/>
      <c r="G169" s="11"/>
      <c r="H169" s="11"/>
      <c r="I169" s="13"/>
      <c r="J169" s="12"/>
      <c r="K169" s="32"/>
      <c r="L169" s="12"/>
    </row>
    <row r="170" spans="1:12" x14ac:dyDescent="0.4">
      <c r="A170" s="13"/>
      <c r="B170" s="13"/>
      <c r="C170" s="13"/>
      <c r="D170" s="19"/>
      <c r="E170" s="19"/>
      <c r="F170" s="11"/>
      <c r="G170" s="11"/>
      <c r="H170" s="11"/>
      <c r="I170" s="13"/>
      <c r="J170" s="12"/>
      <c r="K170" s="32"/>
      <c r="L170" s="12"/>
    </row>
    <row r="171" spans="1:12" x14ac:dyDescent="0.4">
      <c r="A171" s="13"/>
      <c r="B171" s="13"/>
      <c r="C171" s="13"/>
      <c r="D171" s="19"/>
      <c r="E171" s="19"/>
      <c r="F171" s="11"/>
      <c r="G171" s="11"/>
      <c r="H171" s="11"/>
      <c r="I171" s="13"/>
      <c r="J171" s="12"/>
      <c r="K171" s="32"/>
      <c r="L171" s="12"/>
    </row>
    <row r="172" spans="1:12" x14ac:dyDescent="0.4">
      <c r="A172" s="13"/>
      <c r="B172" s="13"/>
      <c r="C172" s="13"/>
      <c r="D172" s="19"/>
      <c r="E172" s="19"/>
      <c r="F172" s="11"/>
      <c r="G172" s="11"/>
      <c r="H172" s="11"/>
      <c r="I172" s="13"/>
      <c r="J172" s="12"/>
      <c r="K172" s="32"/>
      <c r="L172" s="12"/>
    </row>
    <row r="173" spans="1:12" x14ac:dyDescent="0.4">
      <c r="A173" s="13"/>
      <c r="B173" s="13"/>
      <c r="C173" s="13"/>
      <c r="D173" s="19"/>
      <c r="E173" s="19"/>
      <c r="F173" s="11"/>
      <c r="G173" s="11"/>
      <c r="H173" s="11"/>
      <c r="I173" s="13"/>
      <c r="J173" s="12"/>
      <c r="K173" s="32"/>
      <c r="L173" s="12"/>
    </row>
    <row r="174" spans="1:12" x14ac:dyDescent="0.4">
      <c r="A174" s="13"/>
      <c r="B174" s="13"/>
      <c r="C174" s="13"/>
      <c r="D174" s="19"/>
      <c r="E174" s="19"/>
      <c r="F174" s="11"/>
      <c r="G174" s="11"/>
      <c r="H174" s="11"/>
      <c r="I174" s="13"/>
      <c r="J174" s="12"/>
      <c r="K174" s="32"/>
      <c r="L174" s="12"/>
    </row>
    <row r="175" spans="1:12" x14ac:dyDescent="0.4">
      <c r="A175" s="13"/>
      <c r="B175" s="13"/>
      <c r="C175" s="13"/>
      <c r="D175" s="19"/>
      <c r="E175" s="19"/>
      <c r="F175" s="11"/>
      <c r="G175" s="11"/>
      <c r="H175" s="11"/>
      <c r="I175" s="13"/>
      <c r="J175" s="12"/>
      <c r="K175" s="32"/>
      <c r="L175" s="12"/>
    </row>
    <row r="176" spans="1:12" x14ac:dyDescent="0.4">
      <c r="A176" s="13"/>
      <c r="B176" s="13"/>
      <c r="C176" s="13"/>
      <c r="D176" s="19"/>
      <c r="E176" s="19"/>
      <c r="F176" s="11"/>
      <c r="G176" s="11"/>
      <c r="H176" s="11"/>
      <c r="I176" s="13"/>
      <c r="J176" s="12"/>
      <c r="K176" s="32"/>
      <c r="L176" s="12"/>
    </row>
    <row r="177" spans="1:12" x14ac:dyDescent="0.4">
      <c r="A177" s="13"/>
      <c r="B177" s="13"/>
      <c r="C177" s="13"/>
      <c r="D177" s="19"/>
      <c r="E177" s="19"/>
      <c r="F177" s="11"/>
      <c r="G177" s="11"/>
      <c r="H177" s="11"/>
      <c r="I177" s="13"/>
      <c r="J177" s="12"/>
      <c r="K177" s="32"/>
      <c r="L177" s="12"/>
    </row>
    <row r="178" spans="1:12" x14ac:dyDescent="0.4">
      <c r="A178" s="13"/>
      <c r="B178" s="13"/>
      <c r="C178" s="13"/>
      <c r="D178" s="19"/>
      <c r="E178" s="19"/>
      <c r="F178" s="11"/>
      <c r="G178" s="11"/>
      <c r="H178" s="11"/>
      <c r="I178" s="13"/>
      <c r="J178" s="12"/>
      <c r="K178" s="32"/>
      <c r="L178" s="12"/>
    </row>
    <row r="179" spans="1:12" x14ac:dyDescent="0.4">
      <c r="A179" s="13"/>
      <c r="B179" s="13"/>
      <c r="C179" s="13"/>
      <c r="D179" s="19"/>
      <c r="E179" s="19"/>
      <c r="F179" s="11"/>
      <c r="G179" s="11"/>
      <c r="H179" s="11"/>
      <c r="I179" s="13"/>
      <c r="J179" s="12"/>
      <c r="K179" s="32"/>
      <c r="L179" s="12"/>
    </row>
    <row r="180" spans="1:12" x14ac:dyDescent="0.4">
      <c r="A180" s="13"/>
      <c r="B180" s="13"/>
      <c r="C180" s="13"/>
      <c r="D180" s="19"/>
      <c r="E180" s="19"/>
      <c r="F180" s="11"/>
      <c r="G180" s="11"/>
      <c r="H180" s="11"/>
      <c r="I180" s="13"/>
      <c r="J180" s="12"/>
      <c r="K180" s="32"/>
      <c r="L180" s="12"/>
    </row>
    <row r="181" spans="1:12" x14ac:dyDescent="0.4">
      <c r="A181" s="13"/>
      <c r="B181" s="13"/>
      <c r="C181" s="13"/>
      <c r="D181" s="19"/>
      <c r="E181" s="19"/>
      <c r="F181" s="11"/>
      <c r="G181" s="11"/>
      <c r="H181" s="11"/>
      <c r="I181" s="13"/>
      <c r="J181" s="12"/>
      <c r="K181" s="32"/>
      <c r="L181" s="12"/>
    </row>
    <row r="186" spans="1:12" x14ac:dyDescent="0.4">
      <c r="A186" s="106"/>
      <c r="B186" s="17" t="s">
        <v>27</v>
      </c>
      <c r="C186" s="106"/>
      <c r="D186" s="17"/>
      <c r="F186" s="17" t="s">
        <v>27</v>
      </c>
      <c r="I186" s="106"/>
      <c r="J186" s="106"/>
      <c r="K186" s="106"/>
      <c r="L186" s="106"/>
    </row>
    <row r="187" spans="1:12" x14ac:dyDescent="0.4">
      <c r="A187" s="106"/>
      <c r="B187" s="17"/>
      <c r="C187" s="106"/>
      <c r="D187" s="17"/>
      <c r="F187" s="17"/>
      <c r="I187" s="106"/>
      <c r="J187" s="106"/>
      <c r="K187" s="106"/>
      <c r="L187" s="106"/>
    </row>
    <row r="188" spans="1:12" x14ac:dyDescent="0.4">
      <c r="A188" s="106"/>
      <c r="B188" s="17"/>
      <c r="C188" s="106"/>
      <c r="D188" s="17"/>
      <c r="F188" s="17"/>
      <c r="I188" s="106"/>
      <c r="J188" s="106"/>
      <c r="K188" s="106"/>
      <c r="L188" s="106"/>
    </row>
    <row r="189" spans="1:12" x14ac:dyDescent="0.4">
      <c r="A189" s="106"/>
      <c r="B189" s="17"/>
      <c r="C189" s="106"/>
      <c r="D189" s="17"/>
      <c r="F189" s="17"/>
      <c r="I189" s="106"/>
      <c r="J189" s="106"/>
      <c r="K189" s="106"/>
      <c r="L189" s="106"/>
    </row>
    <row r="190" spans="1:12" x14ac:dyDescent="0.4">
      <c r="A190" s="106"/>
      <c r="B190" s="17"/>
      <c r="C190" s="106"/>
      <c r="D190" s="17"/>
      <c r="F190" s="17"/>
      <c r="I190" s="106"/>
      <c r="J190" s="106"/>
      <c r="K190" s="106"/>
      <c r="L190" s="106"/>
    </row>
  </sheetData>
  <mergeCells count="38">
    <mergeCell ref="J1:L1"/>
    <mergeCell ref="A2:L2"/>
    <mergeCell ref="F7:H7"/>
    <mergeCell ref="A3:L3"/>
    <mergeCell ref="F6:H6"/>
    <mergeCell ref="F5:L5"/>
    <mergeCell ref="J6:L6"/>
    <mergeCell ref="J7:L7"/>
    <mergeCell ref="J96:L96"/>
    <mergeCell ref="A98:L98"/>
    <mergeCell ref="A100:L100"/>
    <mergeCell ref="F101:L101"/>
    <mergeCell ref="A4:L4"/>
    <mergeCell ref="A53:L53"/>
    <mergeCell ref="A51:L51"/>
    <mergeCell ref="A48:L48"/>
    <mergeCell ref="A52:L52"/>
    <mergeCell ref="A99:L99"/>
    <mergeCell ref="F54:L54"/>
    <mergeCell ref="F55:H55"/>
    <mergeCell ref="J55:L55"/>
    <mergeCell ref="F56:H56"/>
    <mergeCell ref="J49:L49"/>
    <mergeCell ref="J56:L56"/>
    <mergeCell ref="F150:H150"/>
    <mergeCell ref="J150:L150"/>
    <mergeCell ref="F102:H102"/>
    <mergeCell ref="A146:L146"/>
    <mergeCell ref="A147:L147"/>
    <mergeCell ref="F148:L148"/>
    <mergeCell ref="F149:H149"/>
    <mergeCell ref="J149:L149"/>
    <mergeCell ref="J102:L102"/>
    <mergeCell ref="F103:H103"/>
    <mergeCell ref="J103:L103"/>
    <mergeCell ref="A141:L141"/>
    <mergeCell ref="A143:L143"/>
    <mergeCell ref="A145:L145"/>
  </mergeCells>
  <phoneticPr fontId="0" type="noConversion"/>
  <conditionalFormatting sqref="K75:K76 I75:I76 G75:G76 E73:E76 F73:L73 L35 K35:K36 I36 G35:G36 I35:J35 E33:E36 F33:L33">
    <cfRule type="expression" priority="3" stopIfTrue="1">
      <formula>"if(E11&gt;0,#,##0;(#,##0),"-")"</formula>
    </cfRule>
  </conditionalFormatting>
  <conditionalFormatting sqref="K165:K166 I165:I166 G165:G166 E163:E166 F163:L163 L128 K128:K129 I129 G128:G129 I128:J128 E126:E129 F126:L126">
    <cfRule type="expression" priority="1" stopIfTrue="1">
      <formula>"if(E11&gt;0,#,##0;(#,##0),"-")"</formula>
    </cfRule>
  </conditionalFormatting>
  <pageMargins left="0.59055118110236204" right="0" top="0.59055118110236204" bottom="0" header="0.43307086614173201" footer="0"/>
  <pageSetup paperSize="9" scale="97" firstPageNumber="6" fitToHeight="4" orientation="portrait" useFirstPageNumber="1" r:id="rId1"/>
  <headerFooter alignWithMargins="0">
    <oddHeader>&amp;L&amp;"Angsana New,Regular"สำนักงาน เอ. เอ็ม. ที. แอสโซซิเอท&amp;R&amp;"Angsana New,Regular"(ยังไม่ได้ตรวจสอบ/สอบทานแล้ว)</oddHeader>
    <oddFooter>&amp;C&amp;P</oddFooter>
  </headerFooter>
  <rowBreaks count="3" manualBreakCount="3">
    <brk id="48" max="11" man="1"/>
    <brk id="95" max="11" man="1"/>
    <brk id="142" max="11" man="1"/>
  </rowBreaks>
  <ignoredErrors>
    <ignoredError sqref="K57 G57 I57 G8 I8 K8 F8 L8 J8 H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2"/>
  <sheetViews>
    <sheetView view="pageBreakPreview" zoomScale="90" zoomScaleNormal="86" zoomScaleSheetLayoutView="90" workbookViewId="0">
      <selection activeCell="A25" sqref="A25"/>
    </sheetView>
  </sheetViews>
  <sheetFormatPr defaultColWidth="9.140625" defaultRowHeight="18" x14ac:dyDescent="0.4"/>
  <cols>
    <col min="1" max="1" width="35.42578125" style="5" customWidth="1"/>
    <col min="2" max="2" width="6.85546875" style="5" customWidth="1"/>
    <col min="3" max="3" width="1.140625" style="5" customWidth="1"/>
    <col min="4" max="4" width="12.28515625" style="5" bestFit="1" customWidth="1"/>
    <col min="5" max="5" width="1.140625" style="5" customWidth="1"/>
    <col min="6" max="6" width="13.28515625" style="5" bestFit="1" customWidth="1"/>
    <col min="7" max="7" width="1.140625" style="5" customWidth="1"/>
    <col min="8" max="8" width="13" style="5" customWidth="1"/>
    <col min="9" max="9" width="1.140625" style="5" customWidth="1"/>
    <col min="10" max="10" width="11.85546875" style="5" hidden="1" customWidth="1"/>
    <col min="11" max="11" width="1.28515625" style="5" hidden="1" customWidth="1"/>
    <col min="12" max="12" width="12.7109375" style="5" customWidth="1"/>
    <col min="13" max="13" width="1" style="5" customWidth="1"/>
    <col min="14" max="14" width="11.85546875" style="5" customWidth="1"/>
    <col min="15" max="15" width="1.140625" style="5" customWidth="1"/>
    <col min="16" max="16" width="14.42578125" style="5" customWidth="1"/>
    <col min="17" max="17" width="1" style="5" customWidth="1"/>
    <col min="18" max="18" width="16.28515625" style="5" customWidth="1"/>
    <col min="19" max="19" width="1.140625" style="5" customWidth="1"/>
    <col min="20" max="20" width="16.28515625" style="5" customWidth="1"/>
    <col min="21" max="21" width="1.140625" style="5" customWidth="1"/>
    <col min="22" max="22" width="14.85546875" style="5" customWidth="1"/>
    <col min="23" max="23" width="1.140625" style="5" customWidth="1"/>
    <col min="24" max="24" width="13.28515625" style="5" customWidth="1"/>
    <col min="25" max="25" width="1.140625" style="5" customWidth="1"/>
    <col min="26" max="26" width="13.7109375" style="5" customWidth="1"/>
    <col min="27" max="27" width="1.140625" style="5" customWidth="1"/>
    <col min="28" max="28" width="13.140625" style="5" customWidth="1"/>
    <col min="29" max="29" width="1.140625" style="5" customWidth="1"/>
    <col min="30" max="30" width="14" style="5" customWidth="1"/>
    <col min="31" max="31" width="12.7109375" style="5" customWidth="1"/>
    <col min="32" max="32" width="16.85546875" style="5" customWidth="1"/>
    <col min="33" max="16384" width="9.140625" style="5"/>
  </cols>
  <sheetData>
    <row r="1" spans="1:32" x14ac:dyDescent="0.4">
      <c r="AB1" s="122" t="s">
        <v>105</v>
      </c>
      <c r="AC1" s="122"/>
      <c r="AD1" s="122"/>
    </row>
    <row r="2" spans="1:32" x14ac:dyDescent="0.4">
      <c r="A2" s="119" t="s">
        <v>57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</row>
    <row r="3" spans="1:32" x14ac:dyDescent="0.4">
      <c r="A3" s="119" t="s">
        <v>137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</row>
    <row r="4" spans="1:32" x14ac:dyDescent="0.4">
      <c r="A4" s="119" t="s">
        <v>40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</row>
    <row r="5" spans="1:32" x14ac:dyDescent="0.4">
      <c r="A5" s="119" t="s">
        <v>228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</row>
    <row r="6" spans="1:32" x14ac:dyDescent="0.4">
      <c r="A6" s="110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</row>
    <row r="7" spans="1:32" ht="17.25" customHeight="1" x14ac:dyDescent="0.4">
      <c r="A7" s="110"/>
      <c r="B7" s="108"/>
      <c r="C7" s="108"/>
      <c r="D7" s="123" t="s">
        <v>19</v>
      </c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</row>
    <row r="8" spans="1:32" x14ac:dyDescent="0.4">
      <c r="D8" s="9"/>
      <c r="E8" s="9"/>
      <c r="F8" s="9"/>
      <c r="G8" s="9"/>
      <c r="H8" s="9"/>
      <c r="I8" s="9"/>
      <c r="J8" s="54" t="s">
        <v>76</v>
      </c>
      <c r="K8" s="24"/>
      <c r="L8" s="24"/>
      <c r="M8" s="24"/>
      <c r="N8" s="117" t="s">
        <v>25</v>
      </c>
      <c r="O8" s="117"/>
      <c r="P8" s="117"/>
      <c r="Q8" s="25"/>
      <c r="R8" s="124" t="s">
        <v>132</v>
      </c>
      <c r="S8" s="124"/>
      <c r="T8" s="124"/>
      <c r="U8" s="124"/>
      <c r="V8" s="124"/>
      <c r="W8" s="124"/>
      <c r="X8" s="124"/>
      <c r="Y8" s="25"/>
      <c r="Z8" s="60"/>
      <c r="AA8" s="60"/>
      <c r="AB8" s="60" t="s">
        <v>115</v>
      </c>
    </row>
    <row r="9" spans="1:32" x14ac:dyDescent="0.4">
      <c r="D9" s="9"/>
      <c r="E9" s="9"/>
      <c r="F9" s="9"/>
      <c r="G9" s="9"/>
      <c r="H9" s="9"/>
      <c r="I9" s="9"/>
      <c r="J9" s="54"/>
      <c r="K9" s="24"/>
      <c r="L9" s="24"/>
      <c r="M9" s="24"/>
      <c r="N9" s="25"/>
      <c r="O9" s="25"/>
      <c r="P9" s="25"/>
      <c r="Q9" s="25"/>
      <c r="R9" s="24" t="s">
        <v>161</v>
      </c>
      <c r="S9" s="24"/>
      <c r="T9" s="24" t="s">
        <v>192</v>
      </c>
      <c r="U9" s="25"/>
      <c r="V9" s="25" t="s">
        <v>121</v>
      </c>
      <c r="W9" s="25"/>
      <c r="X9" s="61" t="s">
        <v>124</v>
      </c>
      <c r="Y9" s="25"/>
      <c r="AA9" s="25"/>
      <c r="AB9" s="25" t="s">
        <v>116</v>
      </c>
    </row>
    <row r="10" spans="1:32" x14ac:dyDescent="0.4">
      <c r="D10" s="26" t="s">
        <v>28</v>
      </c>
      <c r="E10" s="26"/>
      <c r="F10" s="26"/>
      <c r="G10" s="26"/>
      <c r="H10" s="24" t="s">
        <v>206</v>
      </c>
      <c r="I10" s="24"/>
      <c r="J10" s="55" t="s">
        <v>77</v>
      </c>
      <c r="K10" s="24"/>
      <c r="L10" s="24" t="s">
        <v>71</v>
      </c>
      <c r="M10" s="24"/>
      <c r="N10" s="41" t="s">
        <v>29</v>
      </c>
      <c r="O10" s="34"/>
      <c r="P10" s="107"/>
      <c r="Q10" s="107"/>
      <c r="R10" s="106" t="s">
        <v>172</v>
      </c>
      <c r="S10" s="106"/>
      <c r="T10" s="106" t="s">
        <v>167</v>
      </c>
      <c r="U10" s="24"/>
      <c r="V10" s="24" t="s">
        <v>122</v>
      </c>
      <c r="W10" s="24"/>
      <c r="X10" s="24" t="s">
        <v>125</v>
      </c>
      <c r="Y10" s="107"/>
      <c r="Z10" s="25" t="s">
        <v>103</v>
      </c>
      <c r="AA10" s="25"/>
      <c r="AB10" s="25" t="s">
        <v>117</v>
      </c>
    </row>
    <row r="11" spans="1:32" x14ac:dyDescent="0.4">
      <c r="B11" s="105" t="s">
        <v>45</v>
      </c>
      <c r="D11" s="35" t="s">
        <v>30</v>
      </c>
      <c r="E11" s="28"/>
      <c r="F11" s="35" t="s">
        <v>141</v>
      </c>
      <c r="G11" s="28"/>
      <c r="H11" s="112" t="s">
        <v>31</v>
      </c>
      <c r="I11" s="27"/>
      <c r="J11" s="56" t="s">
        <v>78</v>
      </c>
      <c r="K11" s="27"/>
      <c r="L11" s="112" t="s">
        <v>72</v>
      </c>
      <c r="M11" s="27"/>
      <c r="N11" s="42" t="s">
        <v>26</v>
      </c>
      <c r="O11" s="34"/>
      <c r="P11" s="109" t="s">
        <v>3</v>
      </c>
      <c r="Q11" s="25"/>
      <c r="R11" s="112" t="s">
        <v>173</v>
      </c>
      <c r="S11" s="27"/>
      <c r="T11" s="112" t="s">
        <v>165</v>
      </c>
      <c r="U11" s="27"/>
      <c r="V11" s="112" t="s">
        <v>123</v>
      </c>
      <c r="W11" s="27"/>
      <c r="X11" s="112" t="s">
        <v>131</v>
      </c>
      <c r="Y11" s="25"/>
      <c r="Z11" s="109" t="s">
        <v>104</v>
      </c>
      <c r="AA11" s="25"/>
      <c r="AB11" s="109" t="s">
        <v>118</v>
      </c>
      <c r="AD11" s="105" t="s">
        <v>34</v>
      </c>
      <c r="AF11" s="27"/>
    </row>
    <row r="12" spans="1:32" x14ac:dyDescent="0.4">
      <c r="C12" s="27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25"/>
      <c r="O12" s="27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28"/>
      <c r="AB12" s="28"/>
      <c r="AD12" s="39"/>
    </row>
    <row r="13" spans="1:32" x14ac:dyDescent="0.4">
      <c r="A13" s="13" t="s">
        <v>176</v>
      </c>
      <c r="B13" s="29"/>
      <c r="C13" s="29"/>
      <c r="D13" s="71">
        <v>594358093.13</v>
      </c>
      <c r="E13" s="71"/>
      <c r="F13" s="71">
        <v>8720308.75</v>
      </c>
      <c r="G13" s="71"/>
      <c r="H13" s="71">
        <v>62902418.289999999</v>
      </c>
      <c r="I13" s="71"/>
      <c r="J13" s="71">
        <v>0</v>
      </c>
      <c r="K13" s="71"/>
      <c r="L13" s="71">
        <v>73790.080000000002</v>
      </c>
      <c r="M13" s="71"/>
      <c r="N13" s="71">
        <v>53308170.049999997</v>
      </c>
      <c r="O13" s="71"/>
      <c r="P13" s="71">
        <v>1105728242.73</v>
      </c>
      <c r="Q13" s="71"/>
      <c r="R13" s="71">
        <v>94920870.530000001</v>
      </c>
      <c r="S13" s="71"/>
      <c r="T13" s="71">
        <v>0</v>
      </c>
      <c r="U13" s="71"/>
      <c r="V13" s="71">
        <v>0</v>
      </c>
      <c r="W13" s="71"/>
      <c r="X13" s="71">
        <f>+V13+R13+T13</f>
        <v>94920870.530000001</v>
      </c>
      <c r="Y13" s="71"/>
      <c r="Z13" s="71">
        <f>SUM(D13:P13)+X13</f>
        <v>1920011893.5599999</v>
      </c>
      <c r="AA13" s="71"/>
      <c r="AB13" s="71">
        <v>110916404.67</v>
      </c>
      <c r="AC13" s="62"/>
      <c r="AD13" s="71">
        <f>+Z13+AB13</f>
        <v>2030928298.23</v>
      </c>
    </row>
    <row r="14" spans="1:32" ht="8.25" customHeight="1" x14ac:dyDescent="0.4">
      <c r="A14" s="13"/>
      <c r="B14" s="29"/>
      <c r="C14" s="29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62"/>
      <c r="AD14" s="71"/>
    </row>
    <row r="15" spans="1:32" x14ac:dyDescent="0.4">
      <c r="A15" s="13" t="s">
        <v>138</v>
      </c>
      <c r="B15" s="29"/>
      <c r="C15" s="29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62"/>
      <c r="AD15" s="71"/>
    </row>
    <row r="16" spans="1:32" x14ac:dyDescent="0.4">
      <c r="A16" s="13" t="s">
        <v>114</v>
      </c>
      <c r="B16" s="19"/>
      <c r="C16" s="29"/>
      <c r="D16" s="71">
        <v>110342515.12</v>
      </c>
      <c r="E16" s="71"/>
      <c r="F16" s="71">
        <v>-8720308.75</v>
      </c>
      <c r="G16" s="71"/>
      <c r="H16" s="71">
        <v>81987738.819999993</v>
      </c>
      <c r="I16" s="71"/>
      <c r="J16" s="71"/>
      <c r="K16" s="71"/>
      <c r="L16" s="71">
        <f>-73790.08</f>
        <v>-73790.080000000002</v>
      </c>
      <c r="M16" s="71"/>
      <c r="N16" s="71">
        <v>0</v>
      </c>
      <c r="O16" s="58"/>
      <c r="P16" s="71">
        <v>0</v>
      </c>
      <c r="Q16" s="71"/>
      <c r="R16" s="71">
        <v>0</v>
      </c>
      <c r="S16" s="71"/>
      <c r="T16" s="71">
        <v>0</v>
      </c>
      <c r="U16" s="71"/>
      <c r="V16" s="71">
        <v>0</v>
      </c>
      <c r="W16" s="71"/>
      <c r="X16" s="71">
        <f>+V16+R16+T16</f>
        <v>0</v>
      </c>
      <c r="Y16" s="71"/>
      <c r="Z16" s="71">
        <f>SUM(D16:P16)+X16</f>
        <v>183536155.10999998</v>
      </c>
      <c r="AA16" s="71"/>
      <c r="AB16" s="71">
        <v>0</v>
      </c>
      <c r="AC16" s="58"/>
      <c r="AD16" s="71">
        <f>+Z16+AB16</f>
        <v>183536155.10999998</v>
      </c>
    </row>
    <row r="17" spans="1:32" x14ac:dyDescent="0.4">
      <c r="A17" s="13" t="s">
        <v>185</v>
      </c>
      <c r="B17" s="19"/>
      <c r="C17" s="29"/>
      <c r="D17" s="71">
        <v>0</v>
      </c>
      <c r="E17" s="71"/>
      <c r="F17" s="71">
        <v>0</v>
      </c>
      <c r="G17" s="71"/>
      <c r="H17" s="71">
        <v>0</v>
      </c>
      <c r="I17" s="71"/>
      <c r="J17" s="71"/>
      <c r="K17" s="71"/>
      <c r="L17" s="71">
        <v>0</v>
      </c>
      <c r="M17" s="71"/>
      <c r="N17" s="71">
        <v>0</v>
      </c>
      <c r="O17" s="58"/>
      <c r="P17" s="71">
        <v>0</v>
      </c>
      <c r="Q17" s="71"/>
      <c r="R17" s="71">
        <v>0</v>
      </c>
      <c r="S17" s="71"/>
      <c r="T17" s="71">
        <v>0</v>
      </c>
      <c r="U17" s="71"/>
      <c r="V17" s="71">
        <v>0</v>
      </c>
      <c r="W17" s="71"/>
      <c r="X17" s="71">
        <f>+V17+R17+T17</f>
        <v>0</v>
      </c>
      <c r="Y17" s="71"/>
      <c r="Z17" s="71">
        <f>SUM(D17:P17)+X17</f>
        <v>0</v>
      </c>
      <c r="AA17" s="71"/>
      <c r="AB17" s="71">
        <v>0</v>
      </c>
      <c r="AC17" s="58"/>
      <c r="AD17" s="71">
        <f>+Z17+AB17</f>
        <v>0</v>
      </c>
    </row>
    <row r="18" spans="1:32" x14ac:dyDescent="0.4">
      <c r="A18" s="5" t="s">
        <v>136</v>
      </c>
      <c r="B18" s="106"/>
      <c r="D18" s="71">
        <v>0</v>
      </c>
      <c r="E18" s="71"/>
      <c r="F18" s="71">
        <v>0</v>
      </c>
      <c r="G18" s="71"/>
      <c r="H18" s="71">
        <v>0</v>
      </c>
      <c r="I18" s="71"/>
      <c r="J18" s="71"/>
      <c r="K18" s="71"/>
      <c r="L18" s="71">
        <v>0</v>
      </c>
      <c r="M18" s="71"/>
      <c r="N18" s="71">
        <v>0</v>
      </c>
      <c r="O18" s="58"/>
      <c r="P18" s="71">
        <v>-332356252.88</v>
      </c>
      <c r="Q18" s="71"/>
      <c r="R18" s="71">
        <v>0</v>
      </c>
      <c r="S18" s="71"/>
      <c r="T18" s="71">
        <v>0</v>
      </c>
      <c r="U18" s="71"/>
      <c r="V18" s="71">
        <v>0</v>
      </c>
      <c r="W18" s="71"/>
      <c r="X18" s="71">
        <f>+V18+R18+T18</f>
        <v>0</v>
      </c>
      <c r="Y18" s="71"/>
      <c r="Z18" s="71">
        <f>SUM(D18:P18)+X18</f>
        <v>-332356252.88</v>
      </c>
      <c r="AA18" s="71"/>
      <c r="AB18" s="71">
        <v>0</v>
      </c>
      <c r="AC18" s="58"/>
      <c r="AD18" s="71">
        <f>+Z18+AB18</f>
        <v>-332356252.88</v>
      </c>
    </row>
    <row r="19" spans="1:32" x14ac:dyDescent="0.4">
      <c r="A19" s="13" t="s">
        <v>159</v>
      </c>
      <c r="B19" s="30"/>
      <c r="C19" s="16"/>
      <c r="D19" s="71">
        <v>0</v>
      </c>
      <c r="E19" s="71"/>
      <c r="F19" s="71">
        <v>0</v>
      </c>
      <c r="G19" s="71"/>
      <c r="H19" s="71">
        <v>0</v>
      </c>
      <c r="I19" s="71"/>
      <c r="J19" s="71">
        <v>0</v>
      </c>
      <c r="K19" s="71"/>
      <c r="L19" s="71">
        <v>0</v>
      </c>
      <c r="M19" s="71"/>
      <c r="N19" s="71">
        <v>0</v>
      </c>
      <c r="O19" s="71"/>
      <c r="P19" s="71">
        <f>'งบกำไรขาดทุน Q3_60'!H34</f>
        <v>408251038.22000003</v>
      </c>
      <c r="Q19" s="71"/>
      <c r="R19" s="71">
        <f>+'งบกำไรขาดทุน Q3_60'!H63</f>
        <v>-36835170.490000002</v>
      </c>
      <c r="S19" s="71"/>
      <c r="T19" s="71">
        <v>0</v>
      </c>
      <c r="U19" s="71"/>
      <c r="V19" s="71">
        <v>0</v>
      </c>
      <c r="W19" s="71"/>
      <c r="X19" s="71">
        <f>+V19+R19+T19</f>
        <v>-36835170.490000002</v>
      </c>
      <c r="Y19" s="71"/>
      <c r="Z19" s="71">
        <f>SUM(D19:P19)+X19</f>
        <v>371415867.73000002</v>
      </c>
      <c r="AA19" s="71"/>
      <c r="AB19" s="71">
        <f>+'งบกำไรขาดทุน Q3_60'!H35-177.73</f>
        <v>-53131477.709999993</v>
      </c>
      <c r="AC19" s="62"/>
      <c r="AD19" s="71">
        <f>+Z19+AB19</f>
        <v>318284390.02000004</v>
      </c>
      <c r="AE19" s="46">
        <f>P19-'งบกำไรขาดทุน Q3_60'!H34</f>
        <v>0</v>
      </c>
    </row>
    <row r="20" spans="1:32" hidden="1" x14ac:dyDescent="0.4">
      <c r="A20" s="13" t="s">
        <v>193</v>
      </c>
      <c r="B20" s="30"/>
      <c r="C20" s="16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62"/>
      <c r="AD20" s="71"/>
      <c r="AE20" s="46"/>
    </row>
    <row r="21" spans="1:32" hidden="1" x14ac:dyDescent="0.4">
      <c r="A21" s="13" t="s">
        <v>194</v>
      </c>
      <c r="B21" s="30"/>
      <c r="C21" s="16"/>
      <c r="D21" s="71">
        <v>0</v>
      </c>
      <c r="E21" s="71"/>
      <c r="F21" s="71">
        <v>0</v>
      </c>
      <c r="G21" s="71"/>
      <c r="H21" s="71">
        <v>0</v>
      </c>
      <c r="I21" s="71"/>
      <c r="J21" s="71"/>
      <c r="K21" s="71"/>
      <c r="L21" s="71">
        <v>0</v>
      </c>
      <c r="M21" s="71"/>
      <c r="N21" s="71">
        <v>0</v>
      </c>
      <c r="O21" s="71"/>
      <c r="P21" s="71">
        <v>0</v>
      </c>
      <c r="Q21" s="71"/>
      <c r="R21" s="71">
        <v>0</v>
      </c>
      <c r="S21" s="71"/>
      <c r="T21" s="71">
        <v>0</v>
      </c>
      <c r="U21" s="71"/>
      <c r="V21" s="71">
        <v>0</v>
      </c>
      <c r="W21" s="71"/>
      <c r="X21" s="71">
        <f>+V21+R21+T21</f>
        <v>0</v>
      </c>
      <c r="Y21" s="71"/>
      <c r="Z21" s="71">
        <f>SUM(D21:P21)+X21</f>
        <v>0</v>
      </c>
      <c r="AA21" s="71"/>
      <c r="AB21" s="71">
        <v>0</v>
      </c>
      <c r="AC21" s="62"/>
      <c r="AD21" s="71">
        <f>+Z21+AB21</f>
        <v>0</v>
      </c>
      <c r="AE21" s="46"/>
    </row>
    <row r="22" spans="1:32" s="13" customFormat="1" ht="9" customHeight="1" x14ac:dyDescent="0.4">
      <c r="A22" s="5"/>
      <c r="B22" s="19"/>
      <c r="C22" s="29"/>
      <c r="D22" s="73"/>
      <c r="E22" s="62"/>
      <c r="F22" s="73"/>
      <c r="G22" s="62"/>
      <c r="H22" s="73"/>
      <c r="I22" s="71"/>
      <c r="J22" s="73"/>
      <c r="K22" s="71"/>
      <c r="L22" s="73"/>
      <c r="M22" s="71"/>
      <c r="N22" s="73"/>
      <c r="O22" s="81"/>
      <c r="P22" s="73"/>
      <c r="Q22" s="71"/>
      <c r="R22" s="73"/>
      <c r="S22" s="71"/>
      <c r="T22" s="73"/>
      <c r="U22" s="71"/>
      <c r="V22" s="73"/>
      <c r="W22" s="71"/>
      <c r="X22" s="73"/>
      <c r="Y22" s="71"/>
      <c r="Z22" s="73"/>
      <c r="AA22" s="82"/>
      <c r="AB22" s="73"/>
      <c r="AC22" s="62"/>
      <c r="AD22" s="73"/>
    </row>
    <row r="23" spans="1:32" ht="18.75" thickBot="1" x14ac:dyDescent="0.45">
      <c r="A23" s="13" t="s">
        <v>226</v>
      </c>
      <c r="B23" s="13"/>
      <c r="C23" s="31"/>
      <c r="D23" s="79">
        <f>SUM(D13:D22)</f>
        <v>704700608.25</v>
      </c>
      <c r="E23" s="71"/>
      <c r="F23" s="79">
        <f>SUM(F13:F22)</f>
        <v>0</v>
      </c>
      <c r="G23" s="71"/>
      <c r="H23" s="79">
        <f>SUM(H13:H22)</f>
        <v>144890157.10999998</v>
      </c>
      <c r="I23" s="71"/>
      <c r="J23" s="79">
        <f>SUM(J13:J22)</f>
        <v>0</v>
      </c>
      <c r="K23" s="71"/>
      <c r="L23" s="79">
        <f>SUM(L13:L22)</f>
        <v>0</v>
      </c>
      <c r="M23" s="71"/>
      <c r="N23" s="79">
        <f>SUM(N13:N22)</f>
        <v>53308170.049999997</v>
      </c>
      <c r="O23" s="71"/>
      <c r="P23" s="79">
        <f>SUM(P13:P22)</f>
        <v>1181623028.0700002</v>
      </c>
      <c r="Q23" s="71"/>
      <c r="R23" s="79">
        <f>SUM(R13:R22)</f>
        <v>58085700.039999999</v>
      </c>
      <c r="S23" s="71"/>
      <c r="T23" s="79">
        <f>SUM(T13:T22)</f>
        <v>0</v>
      </c>
      <c r="U23" s="71"/>
      <c r="V23" s="79">
        <f>SUM(V13:V22)</f>
        <v>0</v>
      </c>
      <c r="W23" s="71"/>
      <c r="X23" s="79">
        <f>SUM(X13:X22)</f>
        <v>58085700.039999999</v>
      </c>
      <c r="Y23" s="71"/>
      <c r="Z23" s="79">
        <f>SUM(Z13:Z22)</f>
        <v>2142607663.52</v>
      </c>
      <c r="AA23" s="71"/>
      <c r="AB23" s="79">
        <f>SUM(AB13:AB22)</f>
        <v>57784926.960000008</v>
      </c>
      <c r="AC23" s="46"/>
      <c r="AD23" s="79">
        <f>SUM(AD13:AD22)</f>
        <v>2200392590.48</v>
      </c>
    </row>
    <row r="24" spans="1:32" ht="18.75" thickTop="1" x14ac:dyDescent="0.4">
      <c r="A24" s="64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71"/>
      <c r="AA24" s="62"/>
      <c r="AB24" s="62"/>
      <c r="AC24" s="46"/>
      <c r="AD24" s="46"/>
    </row>
    <row r="25" spans="1:32" x14ac:dyDescent="0.4">
      <c r="A25" s="13" t="s">
        <v>205</v>
      </c>
      <c r="B25" s="29"/>
      <c r="C25" s="29"/>
      <c r="D25" s="71">
        <v>704700608.25</v>
      </c>
      <c r="E25" s="71"/>
      <c r="F25" s="71">
        <v>0</v>
      </c>
      <c r="G25" s="71"/>
      <c r="H25" s="71">
        <v>144890157.11000001</v>
      </c>
      <c r="I25" s="71"/>
      <c r="J25" s="71">
        <v>0</v>
      </c>
      <c r="K25" s="71"/>
      <c r="L25" s="71">
        <v>0</v>
      </c>
      <c r="M25" s="71"/>
      <c r="N25" s="71">
        <v>70591864.099999994</v>
      </c>
      <c r="O25" s="71"/>
      <c r="P25" s="71">
        <v>1561841705.8499999</v>
      </c>
      <c r="Q25" s="71"/>
      <c r="R25" s="71">
        <v>88770937.790000007</v>
      </c>
      <c r="S25" s="71"/>
      <c r="T25" s="71">
        <v>0</v>
      </c>
      <c r="U25" s="71"/>
      <c r="V25" s="71">
        <v>0</v>
      </c>
      <c r="W25" s="71"/>
      <c r="X25" s="71">
        <f>+V25+R25+T25</f>
        <v>88770937.790000007</v>
      </c>
      <c r="Y25" s="71"/>
      <c r="Z25" s="71">
        <f>SUM(D25:P25)+X25</f>
        <v>2570795273.0999999</v>
      </c>
      <c r="AA25" s="71"/>
      <c r="AB25" s="71">
        <v>56736251.079999998</v>
      </c>
      <c r="AC25" s="62"/>
      <c r="AD25" s="71">
        <f>+Z25+AB25</f>
        <v>2627531524.1799998</v>
      </c>
      <c r="AE25" s="64">
        <f>AD25-'งบแสดงฐานะการเงิน Q3_60'!H115</f>
        <v>0</v>
      </c>
    </row>
    <row r="26" spans="1:32" ht="7.5" customHeight="1" x14ac:dyDescent="0.4">
      <c r="A26" s="13"/>
      <c r="B26" s="29"/>
      <c r="C26" s="29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58"/>
      <c r="AD26" s="71"/>
    </row>
    <row r="27" spans="1:32" x14ac:dyDescent="0.4">
      <c r="A27" s="13" t="s">
        <v>138</v>
      </c>
      <c r="B27" s="29"/>
      <c r="C27" s="29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58"/>
      <c r="AD27" s="71"/>
    </row>
    <row r="28" spans="1:32" x14ac:dyDescent="0.4">
      <c r="A28" s="5" t="s">
        <v>136</v>
      </c>
      <c r="B28" s="19">
        <v>21</v>
      </c>
      <c r="C28" s="29"/>
      <c r="D28" s="71">
        <v>0</v>
      </c>
      <c r="E28" s="71"/>
      <c r="F28" s="71">
        <v>0</v>
      </c>
      <c r="G28" s="71"/>
      <c r="H28" s="71">
        <v>0</v>
      </c>
      <c r="I28" s="71"/>
      <c r="J28" s="71"/>
      <c r="K28" s="71"/>
      <c r="L28" s="71">
        <v>0</v>
      </c>
      <c r="M28" s="71"/>
      <c r="N28" s="71">
        <v>0</v>
      </c>
      <c r="O28" s="58"/>
      <c r="P28" s="71">
        <f>-281880243.3-56376048.66-53610648</f>
        <v>-391866939.96000004</v>
      </c>
      <c r="Q28" s="71"/>
      <c r="R28" s="71">
        <v>0</v>
      </c>
      <c r="S28" s="71"/>
      <c r="T28" s="71">
        <v>0</v>
      </c>
      <c r="U28" s="71"/>
      <c r="V28" s="71">
        <v>0</v>
      </c>
      <c r="W28" s="71"/>
      <c r="X28" s="71">
        <f t="shared" ref="X28:X33" si="0">+V28+R28+T28</f>
        <v>0</v>
      </c>
      <c r="Y28" s="71"/>
      <c r="Z28" s="71">
        <f>SUM(D28:P28)+X28</f>
        <v>-391866939.96000004</v>
      </c>
      <c r="AA28" s="71"/>
      <c r="AB28" s="71">
        <v>0</v>
      </c>
      <c r="AC28" s="58"/>
      <c r="AD28" s="71">
        <f>+Z28+AB28</f>
        <v>-391866939.96000004</v>
      </c>
    </row>
    <row r="29" spans="1:32" hidden="1" x14ac:dyDescent="0.4">
      <c r="A29" s="5" t="s">
        <v>145</v>
      </c>
      <c r="B29" s="106"/>
      <c r="D29" s="71">
        <v>0</v>
      </c>
      <c r="E29" s="71"/>
      <c r="F29" s="71">
        <v>0</v>
      </c>
      <c r="G29" s="71"/>
      <c r="H29" s="71">
        <v>0</v>
      </c>
      <c r="I29" s="71"/>
      <c r="J29" s="71"/>
      <c r="K29" s="71"/>
      <c r="L29" s="71"/>
      <c r="M29" s="71"/>
      <c r="N29" s="71">
        <v>0</v>
      </c>
      <c r="O29" s="58"/>
      <c r="P29" s="71">
        <f>-N29</f>
        <v>0</v>
      </c>
      <c r="Q29" s="71"/>
      <c r="R29" s="71">
        <v>0</v>
      </c>
      <c r="S29" s="71"/>
      <c r="T29" s="71">
        <v>0</v>
      </c>
      <c r="U29" s="71"/>
      <c r="V29" s="71">
        <v>0</v>
      </c>
      <c r="W29" s="71"/>
      <c r="X29" s="71">
        <f t="shared" si="0"/>
        <v>0</v>
      </c>
      <c r="Y29" s="71"/>
      <c r="Z29" s="71">
        <f>SUM(D29:P29)+X29</f>
        <v>0</v>
      </c>
      <c r="AA29" s="71"/>
      <c r="AB29" s="71">
        <v>0</v>
      </c>
      <c r="AC29" s="46"/>
      <c r="AD29" s="71">
        <f>+Z29+AB29</f>
        <v>0</v>
      </c>
    </row>
    <row r="30" spans="1:32" s="13" customFormat="1" x14ac:dyDescent="0.4">
      <c r="A30" s="13" t="s">
        <v>151</v>
      </c>
      <c r="B30" s="19"/>
      <c r="C30" s="29"/>
      <c r="D30" s="71">
        <v>0</v>
      </c>
      <c r="E30" s="71"/>
      <c r="F30" s="71">
        <v>0</v>
      </c>
      <c r="G30" s="71"/>
      <c r="H30" s="71">
        <v>0</v>
      </c>
      <c r="I30" s="71"/>
      <c r="J30" s="71"/>
      <c r="K30" s="71"/>
      <c r="L30" s="71">
        <v>0</v>
      </c>
      <c r="M30" s="71"/>
      <c r="N30" s="71">
        <v>0</v>
      </c>
      <c r="O30" s="71"/>
      <c r="P30" s="71">
        <f>+'งบกำไรขาดทุน Q3_60'!F34</f>
        <v>328578353.64000005</v>
      </c>
      <c r="Q30" s="71"/>
      <c r="R30" s="71">
        <f>+'งบกำไรขาดทุน Q3_60'!F63</f>
        <v>-72861034.909999996</v>
      </c>
      <c r="S30" s="71"/>
      <c r="T30" s="71">
        <v>-1475301.6</v>
      </c>
      <c r="U30" s="71"/>
      <c r="V30" s="71">
        <v>0</v>
      </c>
      <c r="W30" s="71"/>
      <c r="X30" s="71">
        <f t="shared" si="0"/>
        <v>-74336336.50999999</v>
      </c>
      <c r="Y30" s="71"/>
      <c r="Z30" s="71">
        <f>SUM(D30:P30)+X30</f>
        <v>254242017.13000005</v>
      </c>
      <c r="AA30" s="71"/>
      <c r="AB30" s="71">
        <f>+'งบกำไรขาดทุน Q3_60'!F75-AB31</f>
        <v>22011562.399999999</v>
      </c>
      <c r="AC30" s="71"/>
      <c r="AD30" s="71">
        <f>+Z30+AB30</f>
        <v>276253579.53000003</v>
      </c>
      <c r="AE30" s="62">
        <f>P30-'งบกำไรขาดทุน Q3_60'!F34</f>
        <v>0</v>
      </c>
      <c r="AF30" s="62">
        <f>X30-'งบกำไรขาดทุน Q3_60'!F69</f>
        <v>0</v>
      </c>
    </row>
    <row r="31" spans="1:32" s="13" customFormat="1" x14ac:dyDescent="0.4">
      <c r="A31" s="13" t="s">
        <v>215</v>
      </c>
      <c r="B31" s="19"/>
      <c r="C31" s="29"/>
      <c r="D31" s="71">
        <v>0</v>
      </c>
      <c r="E31" s="71"/>
      <c r="F31" s="71">
        <v>0</v>
      </c>
      <c r="G31" s="71"/>
      <c r="H31" s="71">
        <v>0</v>
      </c>
      <c r="I31" s="71"/>
      <c r="J31" s="71"/>
      <c r="K31" s="71"/>
      <c r="L31" s="71">
        <v>0</v>
      </c>
      <c r="M31" s="71"/>
      <c r="N31" s="71">
        <v>0</v>
      </c>
      <c r="O31" s="71"/>
      <c r="P31" s="71">
        <v>0</v>
      </c>
      <c r="Q31" s="71"/>
      <c r="R31" s="71">
        <v>0</v>
      </c>
      <c r="S31" s="71"/>
      <c r="T31" s="71">
        <v>0</v>
      </c>
      <c r="U31" s="71"/>
      <c r="V31" s="71">
        <v>-450</v>
      </c>
      <c r="W31" s="71"/>
      <c r="X31" s="71">
        <f t="shared" si="0"/>
        <v>-450</v>
      </c>
      <c r="Y31" s="71"/>
      <c r="Z31" s="71">
        <f>SUM(D31:P31)+X31</f>
        <v>-450</v>
      </c>
      <c r="AA31" s="71"/>
      <c r="AB31" s="71">
        <f>-V31</f>
        <v>450</v>
      </c>
      <c r="AC31" s="71"/>
      <c r="AD31" s="71">
        <f>+Z31+AB31</f>
        <v>0</v>
      </c>
      <c r="AE31" s="62"/>
      <c r="AF31" s="62"/>
    </row>
    <row r="32" spans="1:32" s="13" customFormat="1" x14ac:dyDescent="0.4">
      <c r="A32" s="13" t="s">
        <v>193</v>
      </c>
      <c r="B32" s="30"/>
      <c r="C32" s="16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>
        <f t="shared" si="0"/>
        <v>0</v>
      </c>
      <c r="Y32" s="71"/>
      <c r="Z32" s="71"/>
      <c r="AA32" s="71"/>
      <c r="AB32" s="71"/>
      <c r="AC32" s="62"/>
      <c r="AD32" s="71"/>
      <c r="AE32" s="62"/>
      <c r="AF32" s="62"/>
    </row>
    <row r="33" spans="1:40" s="13" customFormat="1" x14ac:dyDescent="0.4">
      <c r="A33" s="13" t="s">
        <v>194</v>
      </c>
      <c r="B33" s="30"/>
      <c r="C33" s="16"/>
      <c r="D33" s="71">
        <v>0</v>
      </c>
      <c r="E33" s="71"/>
      <c r="F33" s="71">
        <v>0</v>
      </c>
      <c r="G33" s="71"/>
      <c r="H33" s="71">
        <v>0</v>
      </c>
      <c r="I33" s="71"/>
      <c r="J33" s="71"/>
      <c r="K33" s="71"/>
      <c r="L33" s="71">
        <v>0</v>
      </c>
      <c r="M33" s="71"/>
      <c r="N33" s="71">
        <v>0</v>
      </c>
      <c r="O33" s="71"/>
      <c r="P33" s="71">
        <f>-T33</f>
        <v>-1475301.6</v>
      </c>
      <c r="Q33" s="71"/>
      <c r="R33" s="71">
        <v>0</v>
      </c>
      <c r="S33" s="71"/>
      <c r="T33" s="71">
        <f>-T30</f>
        <v>1475301.6</v>
      </c>
      <c r="U33" s="71"/>
      <c r="V33" s="71">
        <v>0</v>
      </c>
      <c r="W33" s="71"/>
      <c r="X33" s="71">
        <f t="shared" si="0"/>
        <v>1475301.6</v>
      </c>
      <c r="Y33" s="71"/>
      <c r="Z33" s="71">
        <f>SUM(D33:P33)+X33</f>
        <v>0</v>
      </c>
      <c r="AA33" s="71"/>
      <c r="AB33" s="71">
        <v>0</v>
      </c>
      <c r="AC33" s="62"/>
      <c r="AD33" s="71">
        <f>+Z33+AB33</f>
        <v>0</v>
      </c>
      <c r="AE33" s="62"/>
      <c r="AF33" s="62"/>
    </row>
    <row r="34" spans="1:40" ht="12" customHeight="1" x14ac:dyDescent="0.4">
      <c r="B34" s="106"/>
      <c r="D34" s="73"/>
      <c r="E34" s="62"/>
      <c r="F34" s="73"/>
      <c r="G34" s="62"/>
      <c r="H34" s="73"/>
      <c r="I34" s="71"/>
      <c r="J34" s="73"/>
      <c r="K34" s="71"/>
      <c r="L34" s="73"/>
      <c r="M34" s="71"/>
      <c r="N34" s="73"/>
      <c r="O34" s="81"/>
      <c r="P34" s="73"/>
      <c r="Q34" s="71"/>
      <c r="R34" s="73"/>
      <c r="S34" s="71"/>
      <c r="T34" s="73"/>
      <c r="U34" s="71"/>
      <c r="V34" s="73"/>
      <c r="W34" s="71"/>
      <c r="X34" s="73"/>
      <c r="Y34" s="71"/>
      <c r="Z34" s="73"/>
      <c r="AA34" s="82"/>
      <c r="AB34" s="73"/>
      <c r="AC34" s="62"/>
      <c r="AD34" s="73"/>
    </row>
    <row r="35" spans="1:40" ht="18.75" thickBot="1" x14ac:dyDescent="0.45">
      <c r="A35" s="13" t="s">
        <v>227</v>
      </c>
      <c r="D35" s="79">
        <f>SUM(D25:D34)</f>
        <v>704700608.25</v>
      </c>
      <c r="E35" s="58"/>
      <c r="F35" s="79">
        <f>SUM(F25:F34)</f>
        <v>0</v>
      </c>
      <c r="G35" s="58"/>
      <c r="H35" s="79">
        <f>SUM(H25:H34)</f>
        <v>144890157.11000001</v>
      </c>
      <c r="I35" s="71"/>
      <c r="J35" s="79">
        <f>SUM(J25:J34)</f>
        <v>0</v>
      </c>
      <c r="K35" s="71"/>
      <c r="L35" s="79">
        <f>SUM(L25:L34)</f>
        <v>0</v>
      </c>
      <c r="M35" s="71"/>
      <c r="N35" s="79">
        <f>SUM(N25:N34)</f>
        <v>70591864.099999994</v>
      </c>
      <c r="O35" s="58"/>
      <c r="P35" s="79">
        <f>SUM(P25:P34)</f>
        <v>1497077817.9300001</v>
      </c>
      <c r="Q35" s="71"/>
      <c r="R35" s="79">
        <f>SUM(R25:R34)</f>
        <v>15909902.88000001</v>
      </c>
      <c r="S35" s="71"/>
      <c r="T35" s="79">
        <f>SUM(T25:T34)</f>
        <v>0</v>
      </c>
      <c r="U35" s="71"/>
      <c r="V35" s="79">
        <f>SUM(V25:V34)</f>
        <v>-450</v>
      </c>
      <c r="W35" s="71"/>
      <c r="X35" s="79">
        <f>SUM(X25:X34)</f>
        <v>15909452.880000016</v>
      </c>
      <c r="Y35" s="71"/>
      <c r="Z35" s="79">
        <f>SUM(Z25:Z34)</f>
        <v>2433169900.27</v>
      </c>
      <c r="AA35" s="71"/>
      <c r="AB35" s="79">
        <f>SUM(AB25:AB34)</f>
        <v>78748263.479999989</v>
      </c>
      <c r="AC35" s="46"/>
      <c r="AD35" s="79">
        <f>SUM(AD25:AD34)</f>
        <v>2511918163.75</v>
      </c>
      <c r="AE35" s="64">
        <f>AD35-'งบแสดงฐานะการเงิน Q3_60'!F115</f>
        <v>0</v>
      </c>
    </row>
    <row r="36" spans="1:40" ht="18.75" thickTop="1" x14ac:dyDescent="0.4"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71"/>
      <c r="AA36" s="46"/>
      <c r="AB36" s="46"/>
      <c r="AC36" s="46"/>
      <c r="AD36" s="46"/>
    </row>
    <row r="37" spans="1:40" x14ac:dyDescent="0.4">
      <c r="A37" s="5" t="s">
        <v>106</v>
      </c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58"/>
      <c r="AC37" s="46"/>
      <c r="AD37" s="46"/>
    </row>
    <row r="38" spans="1:40" x14ac:dyDescent="0.4"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</row>
    <row r="39" spans="1:40" x14ac:dyDescent="0.4">
      <c r="AB39" s="9"/>
      <c r="AD39" s="40"/>
    </row>
    <row r="40" spans="1:40" s="2" customFormat="1" x14ac:dyDescent="0.4">
      <c r="A40" s="17" t="s">
        <v>27</v>
      </c>
      <c r="C40" s="106"/>
      <c r="D40" s="17"/>
      <c r="E40" s="106"/>
      <c r="F40" s="106"/>
      <c r="G40" s="106"/>
      <c r="H40" s="17" t="s">
        <v>27</v>
      </c>
      <c r="I40" s="17"/>
      <c r="J40" s="17"/>
      <c r="K40" s="17"/>
      <c r="L40" s="17"/>
      <c r="M40" s="17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"/>
      <c r="AE40" s="3"/>
      <c r="AF40" s="1"/>
      <c r="AG40" s="1"/>
      <c r="AH40" s="1"/>
      <c r="AI40" s="1"/>
      <c r="AJ40" s="1"/>
      <c r="AK40" s="1"/>
      <c r="AL40" s="1"/>
      <c r="AM40" s="1"/>
      <c r="AN40" s="1"/>
    </row>
    <row r="41" spans="1:40" s="2" customFormat="1" ht="27" customHeight="1" x14ac:dyDescent="0.4">
      <c r="A41" s="120"/>
      <c r="B41" s="120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06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"/>
      <c r="AE41" s="3"/>
      <c r="AF41" s="1"/>
      <c r="AG41" s="1"/>
      <c r="AH41" s="1"/>
      <c r="AI41" s="1"/>
      <c r="AJ41" s="1"/>
      <c r="AK41" s="1"/>
      <c r="AL41" s="1"/>
      <c r="AM41" s="1"/>
      <c r="AN41" s="1"/>
    </row>
    <row r="42" spans="1:40" ht="17.25" customHeight="1" x14ac:dyDescent="0.4">
      <c r="A42" s="18"/>
      <c r="D42" s="46">
        <f>D35-'งบแสดงฐานะการเงิน Q3_60'!F107</f>
        <v>0</v>
      </c>
      <c r="F42" s="46">
        <v>0</v>
      </c>
      <c r="H42" s="46">
        <f>-H35+'งบแสดงฐานะการเงิน Q3_60'!F108</f>
        <v>0</v>
      </c>
      <c r="N42" s="46">
        <f>N35-'งบแสดงฐานะการเงิน Q3_60'!F110</f>
        <v>0</v>
      </c>
      <c r="P42" s="46">
        <f>P35-'งบแสดงฐานะการเงิน Q3_60'!F111</f>
        <v>0</v>
      </c>
      <c r="X42" s="46">
        <f>X35-'งบแสดงฐานะการเงิน Q3_60'!F112</f>
        <v>0</v>
      </c>
      <c r="Z42" s="46">
        <f>Z35-'งบแสดงฐานะการเงิน Q3_60'!F113</f>
        <v>0</v>
      </c>
      <c r="AB42" s="46">
        <f>AB35-'งบแสดงฐานะการเงิน Q3_60'!F114</f>
        <v>0</v>
      </c>
      <c r="AD42" s="46">
        <f>AD35-'งบแสดงฐานะการเงิน Q3_60'!F115</f>
        <v>0</v>
      </c>
    </row>
  </sheetData>
  <mergeCells count="9">
    <mergeCell ref="AB1:AD1"/>
    <mergeCell ref="A41:B41"/>
    <mergeCell ref="N8:P8"/>
    <mergeCell ref="A2:AD2"/>
    <mergeCell ref="A3:AD3"/>
    <mergeCell ref="A4:AD4"/>
    <mergeCell ref="A5:AD5"/>
    <mergeCell ref="D7:AD7"/>
    <mergeCell ref="R8:X8"/>
  </mergeCells>
  <phoneticPr fontId="0" type="noConversion"/>
  <printOptions horizontalCentered="1"/>
  <pageMargins left="0.23622047244094491" right="0" top="0.47244094488188981" bottom="7.874015748031496E-2" header="0.39370078740157483" footer="0"/>
  <pageSetup paperSize="9" scale="66" orientation="landscape" r:id="rId1"/>
  <headerFooter alignWithMargins="0">
    <oddHeader>&amp;L&amp;"Angsana New,Regular"&amp;12สำนักงาน &amp;14เอ. เอ็ม. ที.&amp;12 แอสโซซิเอท</oddHeader>
    <oddFooter>&amp;C4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0"/>
  <sheetViews>
    <sheetView view="pageBreakPreview" zoomScale="90" zoomScaleNormal="100" zoomScaleSheetLayoutView="90" workbookViewId="0">
      <selection activeCell="A8" sqref="A8"/>
    </sheetView>
  </sheetViews>
  <sheetFormatPr defaultColWidth="9.140625" defaultRowHeight="18" x14ac:dyDescent="0.4"/>
  <cols>
    <col min="1" max="1" width="39.7109375" style="5" customWidth="1"/>
    <col min="2" max="2" width="6.5703125" style="5" customWidth="1"/>
    <col min="3" max="3" width="1.42578125" style="5" customWidth="1"/>
    <col min="4" max="4" width="11.85546875" style="5" customWidth="1"/>
    <col min="5" max="5" width="1.42578125" style="5" customWidth="1"/>
    <col min="6" max="6" width="12.7109375" style="5" customWidth="1"/>
    <col min="7" max="7" width="1.42578125" style="5" customWidth="1"/>
    <col min="8" max="8" width="12" style="5" customWidth="1"/>
    <col min="9" max="9" width="1.42578125" style="5" customWidth="1"/>
    <col min="10" max="10" width="12.42578125" style="5" hidden="1" customWidth="1"/>
    <col min="11" max="11" width="1.42578125" style="5" hidden="1" customWidth="1"/>
    <col min="12" max="12" width="12.5703125" style="5" customWidth="1"/>
    <col min="13" max="13" width="1.28515625" style="5" customWidth="1"/>
    <col min="14" max="14" width="9.140625" style="5" hidden="1" customWidth="1"/>
    <col min="15" max="15" width="9.42578125" style="5" hidden="1" customWidth="1"/>
    <col min="16" max="16" width="13.140625" style="5" customWidth="1"/>
    <col min="17" max="17" width="1.28515625" style="5" customWidth="1"/>
    <col min="18" max="18" width="12.140625" style="5" customWidth="1"/>
    <col min="19" max="19" width="1.28515625" style="5" customWidth="1"/>
    <col min="20" max="20" width="16.28515625" style="5" customWidth="1"/>
    <col min="21" max="21" width="1.42578125" style="5" customWidth="1"/>
    <col min="22" max="22" width="14.28515625" style="5" customWidth="1"/>
    <col min="23" max="23" width="11.28515625" style="5" bestFit="1" customWidth="1"/>
    <col min="24" max="24" width="10.5703125" style="5" bestFit="1" customWidth="1"/>
    <col min="25" max="16384" width="9.140625" style="5"/>
  </cols>
  <sheetData>
    <row r="1" spans="1:24" ht="21.75" customHeight="1" x14ac:dyDescent="0.4">
      <c r="R1" s="122" t="s">
        <v>105</v>
      </c>
      <c r="S1" s="122"/>
      <c r="T1" s="122"/>
      <c r="U1" s="122"/>
      <c r="V1" s="122"/>
    </row>
    <row r="2" spans="1:24" x14ac:dyDescent="0.4">
      <c r="A2" s="114" t="s">
        <v>57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38"/>
    </row>
    <row r="3" spans="1:24" x14ac:dyDescent="0.4">
      <c r="A3" s="119" t="s">
        <v>137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</row>
    <row r="4" spans="1:24" s="44" customFormat="1" x14ac:dyDescent="0.4">
      <c r="A4" s="119" t="s">
        <v>156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</row>
    <row r="5" spans="1:24" x14ac:dyDescent="0.4">
      <c r="A5" s="119" t="s">
        <v>228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</row>
    <row r="6" spans="1:24" x14ac:dyDescent="0.4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</row>
    <row r="7" spans="1:24" x14ac:dyDescent="0.4">
      <c r="D7" s="125" t="s">
        <v>19</v>
      </c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</row>
    <row r="8" spans="1:24" x14ac:dyDescent="0.4">
      <c r="D8" s="9"/>
      <c r="E8" s="9"/>
      <c r="F8" s="9"/>
      <c r="G8" s="9"/>
      <c r="H8" s="9"/>
      <c r="I8" s="9"/>
      <c r="J8" s="54" t="s">
        <v>76</v>
      </c>
      <c r="K8" s="24"/>
      <c r="L8" s="24"/>
      <c r="M8" s="24"/>
      <c r="N8" s="24" t="s">
        <v>62</v>
      </c>
      <c r="O8" s="9"/>
      <c r="S8" s="25"/>
      <c r="T8" s="25" t="s">
        <v>126</v>
      </c>
      <c r="U8" s="25"/>
    </row>
    <row r="9" spans="1:24" x14ac:dyDescent="0.4">
      <c r="D9" s="26"/>
      <c r="E9" s="9"/>
      <c r="F9" s="26"/>
      <c r="G9" s="9"/>
      <c r="H9" s="24"/>
      <c r="I9" s="24"/>
      <c r="J9" s="55" t="s">
        <v>77</v>
      </c>
      <c r="K9" s="24"/>
      <c r="L9" s="24"/>
      <c r="M9" s="24"/>
      <c r="N9" s="24" t="s">
        <v>63</v>
      </c>
      <c r="O9" s="9"/>
      <c r="P9" s="117" t="s">
        <v>70</v>
      </c>
      <c r="Q9" s="117"/>
      <c r="R9" s="117"/>
      <c r="S9" s="107"/>
      <c r="T9" s="112" t="s">
        <v>162</v>
      </c>
      <c r="U9" s="107"/>
    </row>
    <row r="10" spans="1:24" x14ac:dyDescent="0.4">
      <c r="D10" s="26"/>
      <c r="E10" s="9"/>
      <c r="F10" s="26"/>
      <c r="G10" s="9"/>
      <c r="H10" s="24"/>
      <c r="I10" s="24"/>
      <c r="J10" s="55"/>
      <c r="K10" s="24"/>
      <c r="L10" s="24"/>
      <c r="M10" s="24"/>
      <c r="N10" s="24"/>
      <c r="O10" s="9"/>
      <c r="P10" s="107"/>
      <c r="Q10" s="34"/>
      <c r="R10" s="107"/>
      <c r="S10" s="107"/>
      <c r="T10" s="25" t="s">
        <v>166</v>
      </c>
      <c r="U10" s="107"/>
    </row>
    <row r="11" spans="1:24" x14ac:dyDescent="0.4">
      <c r="D11" s="26" t="s">
        <v>28</v>
      </c>
      <c r="E11" s="9"/>
      <c r="F11" s="26"/>
      <c r="G11" s="9"/>
      <c r="H11" s="24" t="s">
        <v>206</v>
      </c>
      <c r="I11" s="24"/>
      <c r="J11" s="55"/>
      <c r="K11" s="24"/>
      <c r="L11" s="24" t="s">
        <v>71</v>
      </c>
      <c r="M11" s="24"/>
      <c r="N11" s="24"/>
      <c r="O11" s="9"/>
      <c r="P11" s="107" t="s">
        <v>29</v>
      </c>
      <c r="Q11" s="34"/>
      <c r="R11" s="107" t="s">
        <v>3</v>
      </c>
      <c r="S11" s="107"/>
      <c r="T11" s="24" t="s">
        <v>167</v>
      </c>
      <c r="U11" s="107"/>
    </row>
    <row r="12" spans="1:24" x14ac:dyDescent="0.4">
      <c r="B12" s="105" t="s">
        <v>45</v>
      </c>
      <c r="D12" s="35" t="s">
        <v>30</v>
      </c>
      <c r="E12" s="9"/>
      <c r="F12" s="35" t="s">
        <v>141</v>
      </c>
      <c r="G12" s="9"/>
      <c r="H12" s="112" t="s">
        <v>31</v>
      </c>
      <c r="I12" s="27"/>
      <c r="J12" s="56" t="s">
        <v>78</v>
      </c>
      <c r="K12" s="27"/>
      <c r="L12" s="112" t="s">
        <v>72</v>
      </c>
      <c r="M12" s="27"/>
      <c r="N12" s="112" t="s">
        <v>64</v>
      </c>
      <c r="O12" s="9"/>
      <c r="P12" s="109" t="s">
        <v>26</v>
      </c>
      <c r="Q12" s="34"/>
      <c r="R12" s="109"/>
      <c r="S12" s="25"/>
      <c r="T12" s="112" t="s">
        <v>165</v>
      </c>
      <c r="U12" s="25"/>
      <c r="V12" s="105" t="s">
        <v>34</v>
      </c>
    </row>
    <row r="13" spans="1:24" x14ac:dyDescent="0.4">
      <c r="C13" s="27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25"/>
      <c r="Q13" s="27"/>
      <c r="R13" s="39"/>
      <c r="S13" s="39"/>
      <c r="T13" s="39"/>
      <c r="U13" s="28"/>
      <c r="V13" s="39"/>
    </row>
    <row r="14" spans="1:24" x14ac:dyDescent="0.4">
      <c r="A14" s="13" t="s">
        <v>176</v>
      </c>
      <c r="B14" s="19"/>
      <c r="C14" s="29"/>
      <c r="D14" s="71">
        <v>594358093.13</v>
      </c>
      <c r="E14" s="71"/>
      <c r="F14" s="71">
        <v>8720308.75</v>
      </c>
      <c r="G14" s="71"/>
      <c r="H14" s="71">
        <v>62902418.289999999</v>
      </c>
      <c r="I14" s="71"/>
      <c r="J14" s="58">
        <v>0</v>
      </c>
      <c r="K14" s="71"/>
      <c r="L14" s="71">
        <f>73790.25-0.17</f>
        <v>73790.080000000002</v>
      </c>
      <c r="M14" s="71"/>
      <c r="N14" s="71">
        <v>0</v>
      </c>
      <c r="O14" s="71"/>
      <c r="P14" s="71">
        <v>53308170.049999997</v>
      </c>
      <c r="Q14" s="71"/>
      <c r="R14" s="71">
        <v>342402646.00999999</v>
      </c>
      <c r="S14" s="71"/>
      <c r="T14" s="71">
        <v>0</v>
      </c>
      <c r="U14" s="71"/>
      <c r="V14" s="71">
        <f>SUM(D14:U14)</f>
        <v>1061765426.3099999</v>
      </c>
      <c r="X14" s="9"/>
    </row>
    <row r="15" spans="1:24" x14ac:dyDescent="0.4">
      <c r="A15" s="13" t="s">
        <v>138</v>
      </c>
      <c r="B15" s="19"/>
      <c r="C15" s="29"/>
      <c r="D15" s="71"/>
      <c r="E15" s="71"/>
      <c r="F15" s="71"/>
      <c r="G15" s="71"/>
      <c r="H15" s="71"/>
      <c r="I15" s="71"/>
      <c r="J15" s="58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X15" s="9"/>
    </row>
    <row r="16" spans="1:24" x14ac:dyDescent="0.4">
      <c r="A16" s="13" t="s">
        <v>114</v>
      </c>
      <c r="B16" s="19"/>
      <c r="C16" s="29"/>
      <c r="D16" s="71">
        <v>110342515.12</v>
      </c>
      <c r="E16" s="71"/>
      <c r="F16" s="71">
        <v>-8720308.75</v>
      </c>
      <c r="G16" s="71"/>
      <c r="H16" s="71">
        <v>81987738.819999993</v>
      </c>
      <c r="I16" s="71"/>
      <c r="J16" s="58"/>
      <c r="K16" s="71"/>
      <c r="L16" s="71">
        <f>-73790.08</f>
        <v>-73790.080000000002</v>
      </c>
      <c r="M16" s="71"/>
      <c r="N16" s="71"/>
      <c r="O16" s="71"/>
      <c r="P16" s="71">
        <v>0</v>
      </c>
      <c r="Q16" s="71"/>
      <c r="R16" s="71">
        <v>0</v>
      </c>
      <c r="S16" s="71"/>
      <c r="T16" s="71">
        <v>0</v>
      </c>
      <c r="U16" s="71"/>
      <c r="V16" s="71">
        <f>SUM(D16:U16)</f>
        <v>183536155.10999998</v>
      </c>
      <c r="X16" s="9"/>
    </row>
    <row r="17" spans="1:24" x14ac:dyDescent="0.4">
      <c r="A17" s="13" t="s">
        <v>185</v>
      </c>
      <c r="B17" s="19"/>
      <c r="C17" s="29"/>
      <c r="D17" s="71">
        <v>0</v>
      </c>
      <c r="E17" s="71"/>
      <c r="F17" s="71">
        <v>0</v>
      </c>
      <c r="G17" s="71"/>
      <c r="H17" s="71">
        <v>0</v>
      </c>
      <c r="I17" s="71"/>
      <c r="J17" s="71"/>
      <c r="K17" s="71"/>
      <c r="L17" s="71">
        <v>0</v>
      </c>
      <c r="M17" s="71"/>
      <c r="N17" s="71"/>
      <c r="O17" s="71"/>
      <c r="P17" s="71">
        <v>0</v>
      </c>
      <c r="Q17" s="71"/>
      <c r="R17" s="71">
        <v>0</v>
      </c>
      <c r="S17" s="71"/>
      <c r="T17" s="71">
        <v>0</v>
      </c>
      <c r="U17" s="71"/>
      <c r="V17" s="71">
        <f>SUM(D17:U17)</f>
        <v>0</v>
      </c>
      <c r="X17" s="9"/>
    </row>
    <row r="18" spans="1:24" x14ac:dyDescent="0.4">
      <c r="A18" s="5" t="s">
        <v>120</v>
      </c>
      <c r="B18" s="19"/>
      <c r="C18" s="29"/>
      <c r="D18" s="71">
        <v>0</v>
      </c>
      <c r="E18" s="71"/>
      <c r="F18" s="71">
        <v>0</v>
      </c>
      <c r="G18" s="71"/>
      <c r="H18" s="71">
        <v>0</v>
      </c>
      <c r="I18" s="71"/>
      <c r="J18" s="71">
        <v>0</v>
      </c>
      <c r="K18" s="71"/>
      <c r="L18" s="71">
        <v>0</v>
      </c>
      <c r="M18" s="71"/>
      <c r="N18" s="71">
        <v>0</v>
      </c>
      <c r="O18" s="71"/>
      <c r="P18" s="71">
        <v>0</v>
      </c>
      <c r="Q18" s="71"/>
      <c r="R18" s="71">
        <v>-332356252.88</v>
      </c>
      <c r="S18" s="71"/>
      <c r="T18" s="71">
        <v>0</v>
      </c>
      <c r="U18" s="71"/>
      <c r="V18" s="71">
        <f>SUM(D18:U18)</f>
        <v>-332356252.88</v>
      </c>
      <c r="X18" s="9"/>
    </row>
    <row r="19" spans="1:24" hidden="1" x14ac:dyDescent="0.4">
      <c r="A19" s="5" t="s">
        <v>145</v>
      </c>
      <c r="B19" s="19"/>
      <c r="C19" s="29"/>
      <c r="D19" s="71">
        <v>0</v>
      </c>
      <c r="E19" s="71"/>
      <c r="F19" s="71">
        <v>0</v>
      </c>
      <c r="G19" s="71"/>
      <c r="H19" s="71">
        <v>0</v>
      </c>
      <c r="I19" s="71"/>
      <c r="J19" s="71"/>
      <c r="K19" s="71"/>
      <c r="L19" s="71"/>
      <c r="M19" s="71"/>
      <c r="N19" s="71"/>
      <c r="O19" s="71"/>
      <c r="P19" s="71">
        <v>0</v>
      </c>
      <c r="Q19" s="71"/>
      <c r="R19" s="71">
        <v>0</v>
      </c>
      <c r="S19" s="71"/>
      <c r="T19" s="71">
        <v>0</v>
      </c>
      <c r="U19" s="71"/>
      <c r="V19" s="71">
        <f>SUM(D19:U19)</f>
        <v>0</v>
      </c>
      <c r="X19" s="9"/>
    </row>
    <row r="20" spans="1:24" x14ac:dyDescent="0.4">
      <c r="A20" s="13" t="s">
        <v>151</v>
      </c>
      <c r="B20" s="19"/>
      <c r="C20" s="16"/>
      <c r="D20" s="71">
        <v>0</v>
      </c>
      <c r="E20" s="71"/>
      <c r="F20" s="71">
        <v>0</v>
      </c>
      <c r="G20" s="71"/>
      <c r="H20" s="71">
        <v>0</v>
      </c>
      <c r="I20" s="71"/>
      <c r="J20" s="71">
        <v>0</v>
      </c>
      <c r="K20" s="71"/>
      <c r="L20" s="71">
        <v>0</v>
      </c>
      <c r="M20" s="71"/>
      <c r="N20" s="71">
        <v>0</v>
      </c>
      <c r="O20" s="71"/>
      <c r="P20" s="71">
        <v>0</v>
      </c>
      <c r="Q20" s="71"/>
      <c r="R20" s="71">
        <f>'งบกำไรขาดทุน Q3_60'!L34</f>
        <v>413258661.30000007</v>
      </c>
      <c r="S20" s="71"/>
      <c r="T20" s="71">
        <v>0</v>
      </c>
      <c r="U20" s="71"/>
      <c r="V20" s="71">
        <f>SUM(D20:U20)</f>
        <v>413258661.30000007</v>
      </c>
      <c r="W20" s="46">
        <f>R20-'งบกำไรขาดทุน Q3_60'!L34</f>
        <v>0</v>
      </c>
    </row>
    <row r="21" spans="1:24" ht="8.25" customHeight="1" x14ac:dyDescent="0.4">
      <c r="B21" s="106"/>
      <c r="C21" s="16"/>
      <c r="D21" s="73"/>
      <c r="E21" s="71"/>
      <c r="F21" s="73"/>
      <c r="G21" s="71"/>
      <c r="H21" s="73"/>
      <c r="I21" s="71"/>
      <c r="J21" s="71"/>
      <c r="K21" s="71"/>
      <c r="L21" s="71"/>
      <c r="M21" s="71"/>
      <c r="N21" s="71"/>
      <c r="O21" s="71"/>
      <c r="P21" s="73"/>
      <c r="Q21" s="71"/>
      <c r="R21" s="73"/>
      <c r="S21" s="71"/>
      <c r="T21" s="73"/>
      <c r="U21" s="71"/>
      <c r="V21" s="73"/>
    </row>
    <row r="22" spans="1:24" ht="18.75" thickBot="1" x14ac:dyDescent="0.45">
      <c r="A22" s="13" t="s">
        <v>226</v>
      </c>
      <c r="B22" s="19"/>
      <c r="C22" s="31"/>
      <c r="D22" s="79">
        <f>SUM(D14:D21)</f>
        <v>704700608.25</v>
      </c>
      <c r="E22" s="71"/>
      <c r="F22" s="79">
        <f>SUM(F14:F21)</f>
        <v>0</v>
      </c>
      <c r="G22" s="71"/>
      <c r="H22" s="79">
        <f>SUM(H14:H21)</f>
        <v>144890157.10999998</v>
      </c>
      <c r="I22" s="71"/>
      <c r="J22" s="79">
        <f>SUM(J20:J20)</f>
        <v>0</v>
      </c>
      <c r="K22" s="71"/>
      <c r="L22" s="69">
        <f>SUM(L14:L21)</f>
        <v>0</v>
      </c>
      <c r="M22" s="71"/>
      <c r="N22" s="79">
        <f>SUM(N20:N20)</f>
        <v>0</v>
      </c>
      <c r="O22" s="71"/>
      <c r="P22" s="79">
        <f>SUM(P14:P21)</f>
        <v>53308170.049999997</v>
      </c>
      <c r="Q22" s="71"/>
      <c r="R22" s="79">
        <f>SUM(R14:R21)</f>
        <v>423305054.43000007</v>
      </c>
      <c r="S22" s="71"/>
      <c r="T22" s="79">
        <f>SUM(T14:T21)</f>
        <v>0</v>
      </c>
      <c r="U22" s="71"/>
      <c r="V22" s="79">
        <f>SUM(V14:V21)</f>
        <v>1326203989.8399999</v>
      </c>
      <c r="W22" s="14"/>
    </row>
    <row r="23" spans="1:24" ht="18.75" thickTop="1" x14ac:dyDescent="0.4">
      <c r="B23" s="10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58"/>
      <c r="U23" s="46"/>
      <c r="V23" s="46"/>
      <c r="W23" s="45"/>
    </row>
    <row r="24" spans="1:24" x14ac:dyDescent="0.4">
      <c r="A24" s="13" t="s">
        <v>205</v>
      </c>
      <c r="B24" s="19"/>
      <c r="C24" s="29"/>
      <c r="D24" s="71">
        <v>704700608.25</v>
      </c>
      <c r="E24" s="71"/>
      <c r="F24" s="71">
        <v>0</v>
      </c>
      <c r="G24" s="71"/>
      <c r="H24" s="71">
        <v>144890157.11000001</v>
      </c>
      <c r="I24" s="71"/>
      <c r="J24" s="58">
        <v>0</v>
      </c>
      <c r="K24" s="71"/>
      <c r="L24" s="71">
        <v>0</v>
      </c>
      <c r="M24" s="71"/>
      <c r="N24" s="71">
        <v>0</v>
      </c>
      <c r="O24" s="71"/>
      <c r="P24" s="71">
        <v>70591864.099999994</v>
      </c>
      <c r="Q24" s="71"/>
      <c r="R24" s="71">
        <v>690823962.70000005</v>
      </c>
      <c r="S24" s="71"/>
      <c r="T24" s="71">
        <v>0</v>
      </c>
      <c r="U24" s="71"/>
      <c r="V24" s="71">
        <f>SUM(D24:U24)</f>
        <v>1611006592.1600001</v>
      </c>
      <c r="W24" s="46">
        <f>V24-'งบแสดงฐานะการเงิน Q3_60'!L113</f>
        <v>0</v>
      </c>
    </row>
    <row r="25" spans="1:24" ht="6" customHeight="1" x14ac:dyDescent="0.4">
      <c r="A25" s="13"/>
      <c r="B25" s="29"/>
      <c r="C25" s="29"/>
      <c r="D25" s="71"/>
      <c r="E25" s="71"/>
      <c r="F25" s="71"/>
      <c r="G25" s="71"/>
      <c r="H25" s="71"/>
      <c r="I25" s="71"/>
      <c r="J25" s="58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9"/>
    </row>
    <row r="26" spans="1:24" x14ac:dyDescent="0.4">
      <c r="A26" s="13" t="s">
        <v>138</v>
      </c>
      <c r="B26" s="29"/>
      <c r="C26" s="29"/>
      <c r="D26" s="71"/>
      <c r="E26" s="71"/>
      <c r="F26" s="71"/>
      <c r="G26" s="71"/>
      <c r="H26" s="71"/>
      <c r="I26" s="71"/>
      <c r="J26" s="58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</row>
    <row r="27" spans="1:24" x14ac:dyDescent="0.4">
      <c r="A27" s="5" t="s">
        <v>120</v>
      </c>
      <c r="B27" s="19">
        <v>21</v>
      </c>
      <c r="C27" s="29"/>
      <c r="D27" s="71">
        <v>0</v>
      </c>
      <c r="E27" s="71"/>
      <c r="F27" s="71">
        <v>0</v>
      </c>
      <c r="G27" s="71"/>
      <c r="H27" s="71">
        <v>0</v>
      </c>
      <c r="I27" s="71"/>
      <c r="J27" s="71">
        <v>0</v>
      </c>
      <c r="K27" s="71"/>
      <c r="L27" s="71">
        <v>0</v>
      </c>
      <c r="M27" s="71"/>
      <c r="N27" s="71">
        <v>0</v>
      </c>
      <c r="O27" s="71"/>
      <c r="P27" s="71">
        <v>0</v>
      </c>
      <c r="Q27" s="71"/>
      <c r="R27" s="71">
        <f>-281880243.3-56376048.66</f>
        <v>-338256291.96000004</v>
      </c>
      <c r="S27" s="71"/>
      <c r="T27" s="71">
        <v>0</v>
      </c>
      <c r="U27" s="71"/>
      <c r="V27" s="71">
        <f>SUM(D27:U27)</f>
        <v>-338256291.96000004</v>
      </c>
    </row>
    <row r="28" spans="1:24" hidden="1" x14ac:dyDescent="0.4">
      <c r="A28" s="5" t="s">
        <v>144</v>
      </c>
      <c r="B28" s="29"/>
      <c r="C28" s="29"/>
      <c r="D28" s="71">
        <v>0</v>
      </c>
      <c r="E28" s="71"/>
      <c r="F28" s="71">
        <v>0</v>
      </c>
      <c r="G28" s="71"/>
      <c r="H28" s="71">
        <v>0</v>
      </c>
      <c r="I28" s="71"/>
      <c r="J28" s="71"/>
      <c r="K28" s="71"/>
      <c r="L28" s="71"/>
      <c r="M28" s="71"/>
      <c r="N28" s="71"/>
      <c r="O28" s="71"/>
      <c r="P28" s="71">
        <v>0</v>
      </c>
      <c r="Q28" s="71"/>
      <c r="R28" s="71">
        <f>-P28</f>
        <v>0</v>
      </c>
      <c r="S28" s="71"/>
      <c r="T28" s="71">
        <v>0</v>
      </c>
      <c r="U28" s="71"/>
      <c r="V28" s="71">
        <f>SUM(D28:U28)</f>
        <v>0</v>
      </c>
    </row>
    <row r="29" spans="1:24" x14ac:dyDescent="0.4">
      <c r="A29" s="13" t="s">
        <v>151</v>
      </c>
      <c r="B29" s="29"/>
      <c r="C29" s="29"/>
      <c r="D29" s="71">
        <v>0</v>
      </c>
      <c r="E29" s="71"/>
      <c r="F29" s="71">
        <v>0</v>
      </c>
      <c r="G29" s="71"/>
      <c r="H29" s="71">
        <v>0</v>
      </c>
      <c r="I29" s="71"/>
      <c r="J29" s="71"/>
      <c r="K29" s="71"/>
      <c r="L29" s="71">
        <v>0</v>
      </c>
      <c r="M29" s="71"/>
      <c r="N29" s="71"/>
      <c r="O29" s="71"/>
      <c r="P29" s="71">
        <v>0</v>
      </c>
      <c r="Q29" s="71"/>
      <c r="R29" s="71">
        <f>+'งบกำไรขาดทุน Q3_60'!J34</f>
        <v>41325789.839999974</v>
      </c>
      <c r="S29" s="71"/>
      <c r="T29" s="71">
        <v>-1937579.2</v>
      </c>
      <c r="U29" s="71"/>
      <c r="V29" s="71">
        <f>SUM(D29:U29)</f>
        <v>39388210.639999971</v>
      </c>
      <c r="W29" s="46">
        <f>R29-'งบกำไรขาดทุน Q3_60'!J34</f>
        <v>0</v>
      </c>
    </row>
    <row r="30" spans="1:24" x14ac:dyDescent="0.4">
      <c r="A30" s="13" t="s">
        <v>164</v>
      </c>
      <c r="B30" s="29"/>
      <c r="C30" s="29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46"/>
    </row>
    <row r="31" spans="1:24" x14ac:dyDescent="0.4">
      <c r="A31" s="13" t="s">
        <v>163</v>
      </c>
      <c r="B31" s="29"/>
      <c r="C31" s="29"/>
      <c r="D31" s="71">
        <v>0</v>
      </c>
      <c r="E31" s="71"/>
      <c r="F31" s="71">
        <v>0</v>
      </c>
      <c r="G31" s="71"/>
      <c r="H31" s="71">
        <v>0</v>
      </c>
      <c r="I31" s="71"/>
      <c r="J31" s="71"/>
      <c r="K31" s="71"/>
      <c r="L31" s="71">
        <v>0</v>
      </c>
      <c r="M31" s="71"/>
      <c r="N31" s="71"/>
      <c r="O31" s="71"/>
      <c r="P31" s="71">
        <v>0</v>
      </c>
      <c r="Q31" s="71"/>
      <c r="R31" s="71">
        <f>-T31</f>
        <v>-1937579.2</v>
      </c>
      <c r="S31" s="71"/>
      <c r="T31" s="71">
        <f>-T29</f>
        <v>1937579.2</v>
      </c>
      <c r="U31" s="71"/>
      <c r="V31" s="71">
        <f>SUM(D31:U31)</f>
        <v>0</v>
      </c>
    </row>
    <row r="32" spans="1:24" ht="9.75" customHeight="1" x14ac:dyDescent="0.4">
      <c r="B32" s="29"/>
      <c r="C32" s="29"/>
      <c r="D32" s="73"/>
      <c r="E32" s="71"/>
      <c r="F32" s="73"/>
      <c r="G32" s="71"/>
      <c r="H32" s="73"/>
      <c r="I32" s="71"/>
      <c r="J32" s="71"/>
      <c r="K32" s="71"/>
      <c r="L32" s="73"/>
      <c r="M32" s="71"/>
      <c r="N32" s="71"/>
      <c r="O32" s="71"/>
      <c r="P32" s="73"/>
      <c r="Q32" s="71"/>
      <c r="R32" s="73"/>
      <c r="S32" s="71"/>
      <c r="T32" s="73"/>
      <c r="U32" s="71"/>
      <c r="V32" s="73"/>
    </row>
    <row r="33" spans="1:35" ht="18.75" thickBot="1" x14ac:dyDescent="0.45">
      <c r="A33" s="13" t="s">
        <v>227</v>
      </c>
      <c r="B33" s="29"/>
      <c r="C33" s="29"/>
      <c r="D33" s="79">
        <f>SUM(D24:D32)</f>
        <v>704700608.25</v>
      </c>
      <c r="E33" s="71"/>
      <c r="F33" s="79">
        <f>SUM(F24:F32)</f>
        <v>0</v>
      </c>
      <c r="G33" s="71"/>
      <c r="H33" s="79">
        <f>SUM(H24:H32)</f>
        <v>144890157.11000001</v>
      </c>
      <c r="I33" s="71"/>
      <c r="J33" s="71"/>
      <c r="K33" s="71"/>
      <c r="L33" s="79">
        <f>SUM(L24:L32)</f>
        <v>0</v>
      </c>
      <c r="M33" s="71"/>
      <c r="N33" s="71"/>
      <c r="O33" s="71"/>
      <c r="P33" s="79">
        <f>SUM(P24:P32)</f>
        <v>70591864.099999994</v>
      </c>
      <c r="Q33" s="71"/>
      <c r="R33" s="79">
        <f>SUM(R24:R32)</f>
        <v>391955881.38</v>
      </c>
      <c r="S33" s="71"/>
      <c r="T33" s="79">
        <f>SUM(T24:T32)</f>
        <v>0</v>
      </c>
      <c r="U33" s="71"/>
      <c r="V33" s="79">
        <f>SUM(V24:V32)</f>
        <v>1312138510.8399999</v>
      </c>
      <c r="W33" s="46">
        <f>V33-'งบแสดงฐานะการเงิน Q3_60'!J115</f>
        <v>0</v>
      </c>
    </row>
    <row r="34" spans="1:35" ht="18.75" thickTop="1" x14ac:dyDescent="0.4">
      <c r="B34" s="29"/>
      <c r="C34" s="29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</row>
    <row r="35" spans="1:35" ht="12" hidden="1" customHeight="1" x14ac:dyDescent="0.4"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</row>
    <row r="36" spans="1:35" x14ac:dyDescent="0.4">
      <c r="A36" s="5" t="s">
        <v>106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</row>
    <row r="39" spans="1:35" s="2" customFormat="1" x14ac:dyDescent="0.4">
      <c r="A39" s="17" t="s">
        <v>27</v>
      </c>
      <c r="C39" s="106"/>
      <c r="D39" s="17"/>
      <c r="E39" s="106"/>
      <c r="F39" s="106"/>
      <c r="G39" s="106"/>
      <c r="H39" s="17" t="s">
        <v>27</v>
      </c>
      <c r="I39" s="17"/>
      <c r="J39" s="17"/>
      <c r="K39" s="17"/>
      <c r="L39" s="17"/>
      <c r="M39" s="17"/>
      <c r="N39" s="17"/>
      <c r="O39" s="106"/>
      <c r="P39" s="106"/>
      <c r="Q39" s="106"/>
      <c r="R39" s="106"/>
      <c r="S39" s="106"/>
      <c r="T39" s="106"/>
      <c r="U39" s="106"/>
      <c r="V39" s="106"/>
      <c r="W39" s="106"/>
      <c r="X39" s="1"/>
      <c r="Y39" s="1"/>
      <c r="Z39" s="3"/>
      <c r="AA39" s="1"/>
      <c r="AB39" s="1"/>
      <c r="AC39" s="1"/>
      <c r="AD39" s="1"/>
      <c r="AE39" s="1"/>
      <c r="AF39" s="1"/>
      <c r="AG39" s="1"/>
      <c r="AH39" s="1"/>
      <c r="AI39" s="1"/>
    </row>
    <row r="40" spans="1:35" x14ac:dyDescent="0.4">
      <c r="A40" s="18"/>
    </row>
  </sheetData>
  <mergeCells count="7">
    <mergeCell ref="P9:R9"/>
    <mergeCell ref="R1:V1"/>
    <mergeCell ref="D7:V7"/>
    <mergeCell ref="A2:V2"/>
    <mergeCell ref="A3:V3"/>
    <mergeCell ref="A4:V4"/>
    <mergeCell ref="A5:V5"/>
  </mergeCells>
  <phoneticPr fontId="0" type="noConversion"/>
  <printOptions horizontalCentered="1"/>
  <pageMargins left="0.86614173228346458" right="0.55118110236220474" top="0.39370078740157483" bottom="0.27559055118110237" header="0.35433070866141736" footer="0.11811023622047245"/>
  <pageSetup paperSize="9" scale="88" orientation="landscape" r:id="rId1"/>
  <headerFooter alignWithMargins="0">
    <oddHeader>&amp;L&amp;"Angsana New,Regular"สำนักงาน เอ. เอ็ม. ที. แอสโซซิเอท</oddHeader>
    <oddFooter>&amp;C5</oddFooter>
  </headerFooter>
  <rowBreaks count="1" manualBreakCount="1">
    <brk id="3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0"/>
  <sheetViews>
    <sheetView view="pageBreakPreview" zoomScale="90" zoomScaleNormal="100" zoomScaleSheetLayoutView="90" workbookViewId="0">
      <selection activeCell="D13" sqref="D13"/>
    </sheetView>
  </sheetViews>
  <sheetFormatPr defaultColWidth="9.140625" defaultRowHeight="18" x14ac:dyDescent="0.4"/>
  <cols>
    <col min="1" max="1" width="2.28515625" style="14" customWidth="1"/>
    <col min="2" max="2" width="2.7109375" style="14" customWidth="1"/>
    <col min="3" max="3" width="2.140625" style="14" customWidth="1"/>
    <col min="4" max="4" width="40.42578125" style="14" customWidth="1"/>
    <col min="5" max="5" width="6.7109375" style="8" customWidth="1"/>
    <col min="6" max="6" width="0.7109375" style="8" customWidth="1"/>
    <col min="7" max="7" width="13.42578125" style="14" customWidth="1"/>
    <col min="8" max="8" width="0.7109375" style="14" customWidth="1"/>
    <col min="9" max="9" width="13.28515625" style="14" customWidth="1"/>
    <col min="10" max="10" width="0.5703125" style="14" customWidth="1"/>
    <col min="11" max="11" width="13.28515625" style="14" customWidth="1"/>
    <col min="12" max="12" width="0.7109375" style="14" customWidth="1"/>
    <col min="13" max="13" width="14" style="14" customWidth="1"/>
    <col min="14" max="16384" width="9.140625" style="14"/>
  </cols>
  <sheetData>
    <row r="1" spans="1:13" x14ac:dyDescent="0.4">
      <c r="K1" s="122"/>
      <c r="L1" s="122"/>
      <c r="M1" s="122"/>
    </row>
    <row r="3" spans="1:13" x14ac:dyDescent="0.4">
      <c r="A3" s="114" t="s">
        <v>57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</row>
    <row r="4" spans="1:13" x14ac:dyDescent="0.4">
      <c r="A4" s="119" t="s">
        <v>35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</row>
    <row r="5" spans="1:13" x14ac:dyDescent="0.4">
      <c r="A5" s="119" t="s">
        <v>228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</row>
    <row r="6" spans="1:13" x14ac:dyDescent="0.4">
      <c r="A6" s="108"/>
      <c r="B6" s="108"/>
      <c r="C6" s="108"/>
      <c r="D6" s="108"/>
      <c r="E6" s="108"/>
      <c r="F6" s="108"/>
      <c r="G6" s="123" t="s">
        <v>19</v>
      </c>
      <c r="H6" s="123"/>
      <c r="I6" s="123"/>
      <c r="J6" s="123"/>
      <c r="K6" s="123"/>
      <c r="L6" s="123"/>
      <c r="M6" s="123"/>
    </row>
    <row r="7" spans="1:13" x14ac:dyDescent="0.4">
      <c r="G7" s="123" t="s">
        <v>40</v>
      </c>
      <c r="H7" s="123"/>
      <c r="I7" s="123"/>
      <c r="J7" s="4"/>
      <c r="K7" s="123" t="s">
        <v>156</v>
      </c>
      <c r="L7" s="123"/>
      <c r="M7" s="123"/>
    </row>
    <row r="8" spans="1:13" x14ac:dyDescent="0.4">
      <c r="G8" s="127" t="s">
        <v>223</v>
      </c>
      <c r="H8" s="127"/>
      <c r="I8" s="127"/>
      <c r="J8" s="5"/>
      <c r="K8" s="127" t="s">
        <v>223</v>
      </c>
      <c r="L8" s="127"/>
      <c r="M8" s="127"/>
    </row>
    <row r="9" spans="1:13" ht="18.75" customHeight="1" x14ac:dyDescent="0.4">
      <c r="E9" s="105" t="s">
        <v>45</v>
      </c>
      <c r="G9" s="33" t="s">
        <v>200</v>
      </c>
      <c r="H9" s="106"/>
      <c r="I9" s="33" t="s">
        <v>175</v>
      </c>
      <c r="J9" s="20"/>
      <c r="K9" s="33" t="str">
        <f>+G9</f>
        <v>2560</v>
      </c>
      <c r="L9" s="106"/>
      <c r="M9" s="33" t="str">
        <f>+I9</f>
        <v>2559</v>
      </c>
    </row>
    <row r="10" spans="1:13" x14ac:dyDescent="0.4">
      <c r="A10" s="10" t="s">
        <v>36</v>
      </c>
      <c r="B10" s="10"/>
      <c r="C10" s="10"/>
      <c r="D10" s="10"/>
      <c r="F10" s="113"/>
      <c r="G10" s="10"/>
      <c r="H10" s="10"/>
      <c r="I10" s="10"/>
      <c r="J10" s="10"/>
      <c r="K10" s="10"/>
      <c r="L10" s="32"/>
      <c r="M10" s="10"/>
    </row>
    <row r="11" spans="1:13" x14ac:dyDescent="0.4">
      <c r="A11" s="10"/>
      <c r="B11" s="10" t="s">
        <v>155</v>
      </c>
      <c r="C11" s="10"/>
      <c r="D11" s="10"/>
      <c r="E11" s="113"/>
      <c r="F11" s="113"/>
      <c r="G11" s="58">
        <f>'งบกำไรขาดทุน Q3_60'!F32</f>
        <v>350590366.04000002</v>
      </c>
      <c r="H11" s="58"/>
      <c r="I11" s="58">
        <f>'งบกำไรขาดทุน Q3_60'!H32</f>
        <v>355119738.24000001</v>
      </c>
      <c r="J11" s="58"/>
      <c r="K11" s="58">
        <f>'งบกำไรขาดทุน Q3_60'!J32</f>
        <v>41325789.839999974</v>
      </c>
      <c r="L11" s="58"/>
      <c r="M11" s="58">
        <f>'งบกำไรขาดทุน Q3_60'!L32</f>
        <v>413258661.30000007</v>
      </c>
    </row>
    <row r="12" spans="1:13" x14ac:dyDescent="0.4">
      <c r="A12" s="10"/>
      <c r="B12" s="10" t="s">
        <v>37</v>
      </c>
      <c r="C12" s="10"/>
      <c r="D12" s="10"/>
      <c r="E12" s="113"/>
      <c r="F12" s="113"/>
      <c r="G12" s="58"/>
      <c r="H12" s="58"/>
      <c r="I12" s="58"/>
      <c r="J12" s="58"/>
      <c r="K12" s="58"/>
      <c r="L12" s="58"/>
      <c r="M12" s="58"/>
    </row>
    <row r="13" spans="1:13" x14ac:dyDescent="0.4">
      <c r="A13" s="10"/>
      <c r="B13" s="10"/>
      <c r="C13" s="10"/>
      <c r="D13" s="32" t="s">
        <v>4</v>
      </c>
      <c r="E13" s="15" t="s">
        <v>232</v>
      </c>
      <c r="F13" s="113"/>
      <c r="G13" s="58">
        <v>3015662.18</v>
      </c>
      <c r="H13" s="58"/>
      <c r="I13" s="58">
        <v>2313127.54</v>
      </c>
      <c r="J13" s="58"/>
      <c r="K13" s="58">
        <v>3014347.78</v>
      </c>
      <c r="L13" s="58"/>
      <c r="M13" s="58">
        <v>2297199.17</v>
      </c>
    </row>
    <row r="14" spans="1:13" hidden="1" x14ac:dyDescent="0.4">
      <c r="A14" s="10"/>
      <c r="B14" s="10"/>
      <c r="C14" s="10"/>
      <c r="D14" s="32" t="s">
        <v>229</v>
      </c>
      <c r="E14" s="15"/>
      <c r="F14" s="113"/>
      <c r="G14" s="58"/>
      <c r="H14" s="58"/>
      <c r="I14" s="58">
        <v>0</v>
      </c>
      <c r="J14" s="58"/>
      <c r="K14" s="58">
        <v>0</v>
      </c>
      <c r="L14" s="58"/>
      <c r="M14" s="58">
        <v>0</v>
      </c>
    </row>
    <row r="15" spans="1:13" x14ac:dyDescent="0.4">
      <c r="A15" s="10"/>
      <c r="B15" s="10"/>
      <c r="C15" s="10"/>
      <c r="D15" s="10" t="s">
        <v>107</v>
      </c>
      <c r="E15" s="15"/>
      <c r="F15" s="113"/>
      <c r="G15" s="58">
        <v>0</v>
      </c>
      <c r="H15" s="58"/>
      <c r="I15" s="58">
        <v>-24630626</v>
      </c>
      <c r="J15" s="58"/>
      <c r="K15" s="58">
        <v>0</v>
      </c>
      <c r="L15" s="58"/>
      <c r="M15" s="58">
        <v>-24630626</v>
      </c>
    </row>
    <row r="16" spans="1:13" x14ac:dyDescent="0.4">
      <c r="A16" s="10"/>
      <c r="B16" s="10"/>
      <c r="C16" s="10"/>
      <c r="D16" s="10" t="s">
        <v>195</v>
      </c>
      <c r="E16" s="15" t="s">
        <v>234</v>
      </c>
      <c r="F16" s="113"/>
      <c r="G16" s="58">
        <v>-25375997.460000001</v>
      </c>
      <c r="H16" s="58"/>
      <c r="I16" s="58">
        <v>1000000</v>
      </c>
      <c r="J16" s="58"/>
      <c r="K16" s="58">
        <v>-46807021.799999997</v>
      </c>
      <c r="L16" s="58"/>
      <c r="M16" s="58">
        <v>2999970</v>
      </c>
    </row>
    <row r="17" spans="1:13" x14ac:dyDescent="0.4">
      <c r="A17" s="10"/>
      <c r="B17" s="10"/>
      <c r="C17" s="10"/>
      <c r="D17" s="10" t="s">
        <v>207</v>
      </c>
      <c r="E17" s="15"/>
      <c r="F17" s="113"/>
      <c r="G17" s="58">
        <v>-23639384.309999999</v>
      </c>
      <c r="H17" s="58"/>
      <c r="I17" s="58">
        <v>0</v>
      </c>
      <c r="J17" s="58"/>
      <c r="K17" s="58">
        <v>-23639384.309999999</v>
      </c>
      <c r="L17" s="58"/>
      <c r="M17" s="58">
        <v>0</v>
      </c>
    </row>
    <row r="18" spans="1:13" x14ac:dyDescent="0.4">
      <c r="A18" s="10"/>
      <c r="B18" s="10"/>
      <c r="C18" s="10"/>
      <c r="D18" s="32" t="s">
        <v>79</v>
      </c>
      <c r="E18" s="63">
        <v>4.4000000000000004</v>
      </c>
      <c r="F18" s="15"/>
      <c r="G18" s="58">
        <v>-7459136.8399999999</v>
      </c>
      <c r="H18" s="71"/>
      <c r="I18" s="58">
        <v>-156062318.65000001</v>
      </c>
      <c r="J18" s="71"/>
      <c r="K18" s="58">
        <v>28909957.670000002</v>
      </c>
      <c r="L18" s="58"/>
      <c r="M18" s="58">
        <v>-173176751.91</v>
      </c>
    </row>
    <row r="19" spans="1:13" x14ac:dyDescent="0.4">
      <c r="A19" s="10"/>
      <c r="B19" s="10"/>
      <c r="C19" s="10"/>
      <c r="D19" s="32" t="s">
        <v>208</v>
      </c>
      <c r="E19" s="63"/>
      <c r="F19" s="15"/>
      <c r="G19" s="58">
        <v>-29818855.609999999</v>
      </c>
      <c r="H19" s="71"/>
      <c r="I19" s="58">
        <v>0</v>
      </c>
      <c r="J19" s="71"/>
      <c r="K19" s="58">
        <v>-29818855.609999999</v>
      </c>
      <c r="L19" s="58"/>
      <c r="M19" s="58">
        <v>0</v>
      </c>
    </row>
    <row r="20" spans="1:13" ht="18" customHeight="1" x14ac:dyDescent="0.4">
      <c r="A20" s="10"/>
      <c r="B20" s="10"/>
      <c r="C20" s="10"/>
      <c r="D20" s="32" t="s">
        <v>127</v>
      </c>
      <c r="E20" s="113">
        <v>18</v>
      </c>
      <c r="F20" s="15"/>
      <c r="G20" s="58">
        <v>1749672</v>
      </c>
      <c r="H20" s="71"/>
      <c r="I20" s="58">
        <v>1424595</v>
      </c>
      <c r="J20" s="71"/>
      <c r="K20" s="58">
        <v>1551865</v>
      </c>
      <c r="L20" s="58"/>
      <c r="M20" s="58">
        <v>1174481</v>
      </c>
    </row>
    <row r="21" spans="1:13" x14ac:dyDescent="0.4">
      <c r="D21" s="5" t="s">
        <v>154</v>
      </c>
      <c r="E21" s="8">
        <v>20.100000000000001</v>
      </c>
      <c r="G21" s="14">
        <v>2764471.34</v>
      </c>
      <c r="I21" s="14">
        <v>59438300.130000003</v>
      </c>
      <c r="K21" s="58">
        <v>2478932.2300000004</v>
      </c>
      <c r="M21" s="9">
        <v>58793864.719999999</v>
      </c>
    </row>
    <row r="22" spans="1:13" x14ac:dyDescent="0.4">
      <c r="A22" s="10"/>
      <c r="B22" s="10"/>
      <c r="C22" s="10"/>
      <c r="D22" s="5" t="s">
        <v>152</v>
      </c>
      <c r="E22" s="8">
        <v>20.100000000000001</v>
      </c>
      <c r="F22" s="15"/>
      <c r="G22" s="71">
        <v>18029266.84</v>
      </c>
      <c r="H22" s="71"/>
      <c r="I22" s="71">
        <v>37939130.399999999</v>
      </c>
      <c r="J22" s="71"/>
      <c r="K22" s="71">
        <v>18068828.239999998</v>
      </c>
      <c r="L22" s="71"/>
      <c r="M22" s="71">
        <v>36349603.880000003</v>
      </c>
    </row>
    <row r="23" spans="1:13" x14ac:dyDescent="0.4">
      <c r="A23" s="10"/>
      <c r="B23" s="10"/>
      <c r="C23" s="10"/>
      <c r="D23" s="32" t="s">
        <v>96</v>
      </c>
      <c r="E23" s="15"/>
      <c r="F23" s="15"/>
      <c r="G23" s="73">
        <v>1548437.47</v>
      </c>
      <c r="H23" s="71"/>
      <c r="I23" s="73">
        <v>0</v>
      </c>
      <c r="J23" s="71"/>
      <c r="K23" s="73">
        <v>6349021.7800000003</v>
      </c>
      <c r="L23" s="71"/>
      <c r="M23" s="73">
        <v>3918356.85</v>
      </c>
    </row>
    <row r="24" spans="1:13" x14ac:dyDescent="0.4">
      <c r="A24" s="10"/>
      <c r="B24" s="10" t="s">
        <v>80</v>
      </c>
      <c r="C24" s="10"/>
      <c r="D24" s="10"/>
      <c r="E24" s="15"/>
      <c r="F24" s="15"/>
      <c r="G24" s="58">
        <f>+SUM(G11:G23)</f>
        <v>291404501.65000004</v>
      </c>
      <c r="H24" s="71"/>
      <c r="I24" s="58">
        <f>+SUM(I11:I23)</f>
        <v>276541946.66000003</v>
      </c>
      <c r="J24" s="71"/>
      <c r="K24" s="58">
        <f>+SUM(K11:K23)</f>
        <v>1433480.8199999807</v>
      </c>
      <c r="L24" s="71"/>
      <c r="M24" s="58">
        <f>+SUM(M11:M23)</f>
        <v>320984759.01000011</v>
      </c>
    </row>
    <row r="25" spans="1:13" x14ac:dyDescent="0.4">
      <c r="A25" s="10"/>
      <c r="B25" s="10" t="s">
        <v>66</v>
      </c>
      <c r="C25" s="10"/>
      <c r="D25" s="10"/>
      <c r="E25" s="15"/>
      <c r="F25" s="15"/>
      <c r="G25" s="46"/>
      <c r="H25" s="62"/>
      <c r="I25" s="46"/>
      <c r="J25" s="62"/>
      <c r="K25" s="46"/>
      <c r="L25" s="62"/>
      <c r="M25" s="46"/>
    </row>
    <row r="26" spans="1:13" x14ac:dyDescent="0.4">
      <c r="A26" s="10"/>
      <c r="B26" s="10"/>
      <c r="C26" s="14" t="s">
        <v>102</v>
      </c>
      <c r="D26" s="10"/>
      <c r="E26" s="23">
        <v>4.3</v>
      </c>
      <c r="F26" s="113"/>
      <c r="G26" s="58">
        <v>-202911483.75999999</v>
      </c>
      <c r="H26" s="58"/>
      <c r="I26" s="58">
        <v>15736054.85</v>
      </c>
      <c r="J26" s="58"/>
      <c r="K26" s="58">
        <v>-247499843.36000001</v>
      </c>
      <c r="L26" s="58"/>
      <c r="M26" s="58">
        <v>9365989</v>
      </c>
    </row>
    <row r="27" spans="1:13" x14ac:dyDescent="0.4">
      <c r="A27" s="10"/>
      <c r="B27" s="10"/>
      <c r="C27" s="10" t="s">
        <v>99</v>
      </c>
      <c r="D27" s="10"/>
      <c r="E27" s="113">
        <v>5</v>
      </c>
      <c r="F27" s="113"/>
      <c r="G27" s="58">
        <v>-330080892.80000001</v>
      </c>
      <c r="H27" s="58"/>
      <c r="I27" s="58">
        <v>-195275000</v>
      </c>
      <c r="J27" s="58"/>
      <c r="K27" s="58">
        <v>-8132000</v>
      </c>
      <c r="L27" s="58"/>
      <c r="M27" s="58">
        <v>-216675000</v>
      </c>
    </row>
    <row r="28" spans="1:13" x14ac:dyDescent="0.4">
      <c r="A28" s="10"/>
      <c r="B28" s="10"/>
      <c r="C28" s="10" t="s">
        <v>98</v>
      </c>
      <c r="D28" s="10"/>
      <c r="E28" s="23">
        <v>2.2000000000000002</v>
      </c>
      <c r="F28" s="113"/>
      <c r="G28" s="58">
        <v>221816.58</v>
      </c>
      <c r="H28" s="58"/>
      <c r="I28" s="58">
        <v>75144764.180000007</v>
      </c>
      <c r="J28" s="58"/>
      <c r="K28" s="58">
        <v>3431673.2</v>
      </c>
      <c r="L28" s="58"/>
      <c r="M28" s="58">
        <v>-1025183.13</v>
      </c>
    </row>
    <row r="29" spans="1:13" x14ac:dyDescent="0.4">
      <c r="A29" s="10"/>
      <c r="B29" s="10"/>
      <c r="C29" s="10" t="s">
        <v>146</v>
      </c>
      <c r="D29" s="10"/>
      <c r="E29" s="113">
        <v>6</v>
      </c>
      <c r="F29" s="113"/>
      <c r="G29" s="58">
        <v>1386370.4300000002</v>
      </c>
      <c r="H29" s="58"/>
      <c r="I29" s="58">
        <v>151880.29</v>
      </c>
      <c r="J29" s="58"/>
      <c r="K29" s="58">
        <v>1149527.45</v>
      </c>
      <c r="L29" s="58"/>
      <c r="M29" s="58">
        <v>-135522.78</v>
      </c>
    </row>
    <row r="30" spans="1:13" x14ac:dyDescent="0.4">
      <c r="A30" s="10"/>
      <c r="B30" s="10"/>
      <c r="C30" s="10" t="s">
        <v>147</v>
      </c>
      <c r="D30" s="10"/>
      <c r="E30" s="23">
        <v>2.2999999999999998</v>
      </c>
      <c r="F30" s="113"/>
      <c r="G30" s="58">
        <v>-13466468.15</v>
      </c>
      <c r="H30" s="58"/>
      <c r="I30" s="58">
        <v>-1481608.95</v>
      </c>
      <c r="J30" s="58"/>
      <c r="K30" s="58">
        <v>2980484.56</v>
      </c>
      <c r="L30" s="58"/>
      <c r="M30" s="58">
        <v>-3526776.11</v>
      </c>
    </row>
    <row r="31" spans="1:13" x14ac:dyDescent="0.4">
      <c r="A31" s="10"/>
      <c r="B31" s="10"/>
      <c r="C31" s="10" t="s">
        <v>50</v>
      </c>
      <c r="D31" s="10"/>
      <c r="E31" s="113"/>
      <c r="F31" s="113"/>
      <c r="G31" s="58">
        <v>-2176865.79</v>
      </c>
      <c r="H31" s="58"/>
      <c r="I31" s="58">
        <v>6839543.6500000004</v>
      </c>
      <c r="J31" s="58"/>
      <c r="K31" s="58">
        <v>-2461600.79</v>
      </c>
      <c r="L31" s="58"/>
      <c r="M31" s="58">
        <v>1390463.55</v>
      </c>
    </row>
    <row r="32" spans="1:13" x14ac:dyDescent="0.4">
      <c r="A32" s="10"/>
      <c r="B32" s="10"/>
      <c r="C32" s="10" t="s">
        <v>52</v>
      </c>
      <c r="D32" s="10"/>
      <c r="E32" s="9"/>
      <c r="F32" s="113"/>
      <c r="G32" s="58">
        <v>2953681.78</v>
      </c>
      <c r="H32" s="58"/>
      <c r="I32" s="58">
        <v>2032473.87</v>
      </c>
      <c r="J32" s="58"/>
      <c r="K32" s="58">
        <v>2737683.27</v>
      </c>
      <c r="L32" s="58"/>
      <c r="M32" s="58">
        <v>2033837.98</v>
      </c>
    </row>
    <row r="33" spans="1:22" x14ac:dyDescent="0.4">
      <c r="A33" s="10"/>
      <c r="B33" s="10" t="s">
        <v>67</v>
      </c>
      <c r="C33" s="10"/>
      <c r="D33" s="10"/>
      <c r="E33" s="113"/>
      <c r="F33" s="113"/>
      <c r="G33" s="58"/>
      <c r="H33" s="58"/>
      <c r="I33" s="58"/>
      <c r="J33" s="58"/>
      <c r="K33" s="58"/>
      <c r="L33" s="58"/>
      <c r="M33" s="58"/>
    </row>
    <row r="34" spans="1:22" x14ac:dyDescent="0.4">
      <c r="A34" s="10"/>
      <c r="B34" s="10"/>
      <c r="C34" s="10" t="s">
        <v>209</v>
      </c>
      <c r="D34" s="10"/>
      <c r="E34" s="113">
        <v>14</v>
      </c>
      <c r="F34" s="113"/>
      <c r="G34" s="58">
        <v>99694536</v>
      </c>
      <c r="H34" s="58"/>
      <c r="I34" s="58">
        <v>0</v>
      </c>
      <c r="J34" s="58"/>
      <c r="K34" s="58">
        <v>107000</v>
      </c>
      <c r="L34" s="58"/>
      <c r="M34" s="58">
        <v>0</v>
      </c>
    </row>
    <row r="35" spans="1:22" x14ac:dyDescent="0.4">
      <c r="A35" s="10"/>
      <c r="B35" s="10"/>
      <c r="C35" s="10" t="s">
        <v>100</v>
      </c>
      <c r="D35" s="10"/>
      <c r="E35" s="23">
        <v>2.5</v>
      </c>
      <c r="F35" s="113"/>
      <c r="G35" s="58">
        <v>460510.57</v>
      </c>
      <c r="H35" s="58"/>
      <c r="I35" s="58">
        <v>-122024.97</v>
      </c>
      <c r="J35" s="58"/>
      <c r="K35" s="58">
        <v>-13503400</v>
      </c>
      <c r="L35" s="58"/>
      <c r="M35" s="58">
        <v>0</v>
      </c>
    </row>
    <row r="36" spans="1:22" x14ac:dyDescent="0.4">
      <c r="A36" s="10"/>
      <c r="B36" s="10"/>
      <c r="C36" s="10" t="s">
        <v>148</v>
      </c>
      <c r="D36" s="10"/>
      <c r="E36" s="113">
        <v>15</v>
      </c>
      <c r="F36" s="113"/>
      <c r="G36" s="58">
        <v>-21753416.25</v>
      </c>
      <c r="H36" s="58"/>
      <c r="I36" s="58">
        <v>-9711242.0700000003</v>
      </c>
      <c r="J36" s="58"/>
      <c r="K36" s="58">
        <v>-8962288.4000000004</v>
      </c>
      <c r="L36" s="58"/>
      <c r="M36" s="58">
        <v>13062092.85</v>
      </c>
    </row>
    <row r="37" spans="1:22" x14ac:dyDescent="0.4">
      <c r="A37" s="10"/>
      <c r="B37" s="10"/>
      <c r="C37" s="10" t="s">
        <v>158</v>
      </c>
      <c r="D37" s="10"/>
      <c r="E37" s="23">
        <v>2.6</v>
      </c>
      <c r="F37" s="113"/>
      <c r="G37" s="58">
        <v>0</v>
      </c>
      <c r="H37" s="58"/>
      <c r="I37" s="58">
        <v>0</v>
      </c>
      <c r="J37" s="58"/>
      <c r="K37" s="58">
        <v>99422.56</v>
      </c>
      <c r="L37" s="58"/>
      <c r="M37" s="58">
        <v>-756836.04</v>
      </c>
    </row>
    <row r="38" spans="1:22" x14ac:dyDescent="0.4">
      <c r="A38" s="10"/>
      <c r="B38" s="10"/>
      <c r="C38" s="10" t="s">
        <v>55</v>
      </c>
      <c r="D38" s="10"/>
      <c r="E38" s="113"/>
      <c r="F38" s="113"/>
      <c r="G38" s="71">
        <v>10362051.6</v>
      </c>
      <c r="H38" s="71"/>
      <c r="I38" s="71">
        <v>18691916.84</v>
      </c>
      <c r="J38" s="71"/>
      <c r="K38" s="71">
        <v>11166890.699999999</v>
      </c>
      <c r="L38" s="71"/>
      <c r="M38" s="71">
        <v>20135715.300000001</v>
      </c>
    </row>
    <row r="39" spans="1:22" x14ac:dyDescent="0.4">
      <c r="A39" s="10"/>
      <c r="B39" s="10"/>
      <c r="C39" s="10" t="s">
        <v>210</v>
      </c>
      <c r="D39" s="10"/>
      <c r="E39" s="113"/>
      <c r="F39" s="113"/>
      <c r="G39" s="73">
        <v>-7398744.9400000004</v>
      </c>
      <c r="H39" s="58"/>
      <c r="I39" s="73">
        <v>0</v>
      </c>
      <c r="J39" s="58"/>
      <c r="K39" s="73">
        <v>-7596551.9400000004</v>
      </c>
      <c r="L39" s="58"/>
      <c r="M39" s="73">
        <v>0</v>
      </c>
    </row>
    <row r="40" spans="1:22" s="10" customFormat="1" x14ac:dyDescent="0.4">
      <c r="B40" s="10" t="s">
        <v>84</v>
      </c>
      <c r="E40" s="113"/>
      <c r="F40" s="113"/>
      <c r="G40" s="58">
        <f>SUM(G24:G39)</f>
        <v>-171304403.07999995</v>
      </c>
      <c r="H40" s="58"/>
      <c r="I40" s="58">
        <f>SUM(I24:I39)</f>
        <v>188548704.35000008</v>
      </c>
      <c r="J40" s="58"/>
      <c r="K40" s="58">
        <f>SUM(K24:K39)</f>
        <v>-265049521.93000001</v>
      </c>
      <c r="L40" s="58"/>
      <c r="M40" s="58">
        <f>SUM(M24:M39)</f>
        <v>144853539.63000011</v>
      </c>
    </row>
    <row r="41" spans="1:22" s="10" customFormat="1" x14ac:dyDescent="0.4">
      <c r="C41" s="10" t="s">
        <v>85</v>
      </c>
      <c r="E41" s="113"/>
      <c r="F41" s="113"/>
      <c r="G41" s="58">
        <v>-1548437.47</v>
      </c>
      <c r="H41" s="58"/>
      <c r="I41" s="58">
        <v>0</v>
      </c>
      <c r="J41" s="58"/>
      <c r="K41" s="58">
        <v>-6349021.7800000003</v>
      </c>
      <c r="L41" s="58"/>
      <c r="M41" s="58">
        <v>-3918356.85</v>
      </c>
    </row>
    <row r="42" spans="1:22" s="10" customFormat="1" x14ac:dyDescent="0.4">
      <c r="C42" s="10" t="s">
        <v>86</v>
      </c>
      <c r="E42" s="113"/>
      <c r="F42" s="113"/>
      <c r="G42" s="58">
        <v>-127655020.25</v>
      </c>
      <c r="H42" s="58"/>
      <c r="I42" s="58">
        <v>-3113828.25</v>
      </c>
      <c r="J42" s="58"/>
      <c r="K42" s="58">
        <v>-125844848.94</v>
      </c>
      <c r="L42" s="58"/>
      <c r="M42" s="58">
        <v>-2412553.3199999998</v>
      </c>
    </row>
    <row r="43" spans="1:22" x14ac:dyDescent="0.4">
      <c r="A43" s="10"/>
      <c r="B43" s="10"/>
      <c r="C43" s="10"/>
      <c r="D43" s="10" t="s">
        <v>87</v>
      </c>
      <c r="E43" s="113"/>
      <c r="F43" s="113"/>
      <c r="G43" s="68">
        <f>SUM(G40:G42)</f>
        <v>-300507860.79999995</v>
      </c>
      <c r="H43" s="58"/>
      <c r="I43" s="68">
        <f>SUM(I40:I42)</f>
        <v>185434876.10000008</v>
      </c>
      <c r="J43" s="58"/>
      <c r="K43" s="68">
        <f>SUM(K40:K42)</f>
        <v>-397243392.64999998</v>
      </c>
      <c r="L43" s="58"/>
      <c r="M43" s="68">
        <f>SUM(M40:M42)</f>
        <v>138522629.46000013</v>
      </c>
    </row>
    <row r="44" spans="1:22" ht="12" customHeight="1" x14ac:dyDescent="0.4">
      <c r="A44" s="10"/>
      <c r="B44" s="10"/>
      <c r="C44" s="10"/>
      <c r="D44" s="10"/>
      <c r="E44" s="113"/>
      <c r="F44" s="113"/>
      <c r="G44" s="71"/>
      <c r="H44" s="58"/>
      <c r="I44" s="71"/>
      <c r="J44" s="58"/>
      <c r="K44" s="71"/>
      <c r="L44" s="58"/>
      <c r="M44" s="71"/>
    </row>
    <row r="45" spans="1:22" x14ac:dyDescent="0.4">
      <c r="A45" s="5" t="s">
        <v>106</v>
      </c>
      <c r="B45" s="10"/>
      <c r="C45" s="10"/>
      <c r="D45" s="10"/>
      <c r="E45" s="113"/>
      <c r="F45" s="113"/>
      <c r="G45" s="71"/>
      <c r="H45" s="58"/>
      <c r="I45" s="71"/>
      <c r="J45" s="58"/>
      <c r="K45" s="71"/>
      <c r="L45" s="58"/>
      <c r="M45" s="71"/>
    </row>
    <row r="46" spans="1:22" x14ac:dyDescent="0.4">
      <c r="A46" s="5"/>
      <c r="B46" s="10"/>
      <c r="C46" s="10"/>
      <c r="D46" s="10"/>
      <c r="E46" s="113"/>
      <c r="F46" s="113"/>
      <c r="G46" s="71"/>
      <c r="H46" s="58"/>
      <c r="I46" s="71"/>
      <c r="J46" s="58"/>
      <c r="K46" s="71"/>
      <c r="L46" s="58"/>
      <c r="M46" s="71"/>
    </row>
    <row r="47" spans="1:22" x14ac:dyDescent="0.4">
      <c r="A47" s="5"/>
      <c r="B47" s="10"/>
      <c r="C47" s="10"/>
      <c r="D47" s="10"/>
      <c r="E47" s="113"/>
      <c r="F47" s="113"/>
      <c r="G47" s="16"/>
      <c r="H47" s="9"/>
      <c r="I47" s="16"/>
      <c r="J47" s="9"/>
      <c r="K47" s="16"/>
      <c r="L47" s="9"/>
      <c r="M47" s="16"/>
    </row>
    <row r="48" spans="1:22" s="5" customFormat="1" x14ac:dyDescent="0.4">
      <c r="A48" s="106"/>
      <c r="B48" s="17" t="s">
        <v>27</v>
      </c>
      <c r="C48" s="106"/>
      <c r="D48" s="17"/>
      <c r="E48" s="106"/>
      <c r="F48" s="17" t="s">
        <v>27</v>
      </c>
      <c r="G48" s="106"/>
      <c r="H48" s="106"/>
      <c r="I48" s="106"/>
      <c r="J48" s="106"/>
      <c r="K48" s="106"/>
      <c r="L48" s="106"/>
      <c r="M48" s="106"/>
      <c r="N48" s="13"/>
      <c r="O48" s="13"/>
      <c r="P48" s="13"/>
      <c r="Q48" s="13"/>
      <c r="R48" s="13"/>
      <c r="S48" s="13"/>
      <c r="T48" s="13"/>
      <c r="U48" s="13"/>
      <c r="V48" s="13"/>
    </row>
    <row r="49" spans="1:13" x14ac:dyDescent="0.4">
      <c r="A49" s="126"/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</row>
    <row r="50" spans="1:13" x14ac:dyDescent="0.4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22"/>
      <c r="L50" s="122"/>
      <c r="M50" s="122"/>
    </row>
    <row r="51" spans="1:13" x14ac:dyDescent="0.4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</row>
    <row r="52" spans="1:13" x14ac:dyDescent="0.4">
      <c r="A52" s="114" t="s">
        <v>57</v>
      </c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</row>
    <row r="53" spans="1:13" x14ac:dyDescent="0.4">
      <c r="A53" s="119" t="s">
        <v>35</v>
      </c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</row>
    <row r="54" spans="1:13" x14ac:dyDescent="0.4">
      <c r="A54" s="119" t="str">
        <f>+A5</f>
        <v>สำหรับงวดเก้าเดือนสิ้นสุดวันที่ 30 กันยายน 2560</v>
      </c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</row>
    <row r="55" spans="1:13" ht="9" customHeight="1" x14ac:dyDescent="0.4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</row>
    <row r="56" spans="1:13" x14ac:dyDescent="0.4">
      <c r="A56" s="108"/>
      <c r="B56" s="108"/>
      <c r="C56" s="108"/>
      <c r="D56" s="108"/>
      <c r="E56" s="108"/>
      <c r="F56" s="108"/>
      <c r="G56" s="123" t="s">
        <v>19</v>
      </c>
      <c r="H56" s="123"/>
      <c r="I56" s="123"/>
      <c r="J56" s="123"/>
      <c r="K56" s="123"/>
      <c r="L56" s="123"/>
      <c r="M56" s="123"/>
    </row>
    <row r="57" spans="1:13" x14ac:dyDescent="0.4">
      <c r="G57" s="123" t="s">
        <v>40</v>
      </c>
      <c r="H57" s="123"/>
      <c r="I57" s="123"/>
      <c r="J57" s="4"/>
      <c r="K57" s="123" t="s">
        <v>156</v>
      </c>
      <c r="L57" s="123"/>
      <c r="M57" s="123"/>
    </row>
    <row r="58" spans="1:13" x14ac:dyDescent="0.4">
      <c r="G58" s="116" t="str">
        <f>+G8</f>
        <v>สำหรับงวดเก้าเดือนสิ้นสุดวันที่ 30 กันยายน</v>
      </c>
      <c r="H58" s="116"/>
      <c r="I58" s="116"/>
      <c r="J58" s="5"/>
      <c r="K58" s="116" t="str">
        <f>+K8</f>
        <v>สำหรับงวดเก้าเดือนสิ้นสุดวันที่ 30 กันยายน</v>
      </c>
      <c r="L58" s="116"/>
      <c r="M58" s="116"/>
    </row>
    <row r="59" spans="1:13" ht="18.75" customHeight="1" x14ac:dyDescent="0.4">
      <c r="E59" s="105" t="s">
        <v>45</v>
      </c>
      <c r="G59" s="33" t="str">
        <f>+G9</f>
        <v>2560</v>
      </c>
      <c r="H59" s="106"/>
      <c r="I59" s="33" t="str">
        <f>+I9</f>
        <v>2559</v>
      </c>
      <c r="J59" s="20"/>
      <c r="K59" s="33" t="str">
        <f>+K9</f>
        <v>2560</v>
      </c>
      <c r="L59" s="106"/>
      <c r="M59" s="33" t="str">
        <f>+M9</f>
        <v>2559</v>
      </c>
    </row>
    <row r="60" spans="1:13" x14ac:dyDescent="0.4">
      <c r="A60" s="10" t="s">
        <v>7</v>
      </c>
      <c r="B60" s="10"/>
      <c r="C60" s="10"/>
      <c r="D60" s="10"/>
      <c r="E60" s="113"/>
      <c r="F60" s="113"/>
      <c r="G60" s="9"/>
      <c r="H60" s="9"/>
      <c r="I60" s="9"/>
      <c r="J60" s="9"/>
      <c r="K60" s="9"/>
      <c r="L60" s="9"/>
      <c r="M60" s="9"/>
    </row>
    <row r="61" spans="1:13" x14ac:dyDescent="0.4">
      <c r="A61" s="10"/>
      <c r="B61" s="10" t="s">
        <v>240</v>
      </c>
      <c r="C61" s="10"/>
      <c r="D61" s="10"/>
      <c r="E61" s="106">
        <v>9</v>
      </c>
      <c r="F61" s="113"/>
      <c r="G61" s="58">
        <v>0</v>
      </c>
      <c r="H61" s="58"/>
      <c r="I61" s="58">
        <v>0</v>
      </c>
      <c r="J61" s="58"/>
      <c r="K61" s="58">
        <v>120753003</v>
      </c>
      <c r="L61" s="58"/>
      <c r="M61" s="58">
        <v>1260375</v>
      </c>
    </row>
    <row r="62" spans="1:13" x14ac:dyDescent="0.4">
      <c r="A62" s="10"/>
      <c r="B62" s="10" t="s">
        <v>198</v>
      </c>
      <c r="C62" s="10"/>
      <c r="D62" s="10"/>
      <c r="E62" s="106">
        <v>10</v>
      </c>
      <c r="F62" s="113"/>
      <c r="G62" s="58">
        <v>61030343.590000004</v>
      </c>
      <c r="H62" s="58"/>
      <c r="I62" s="58">
        <v>-283087106.88999999</v>
      </c>
      <c r="J62" s="58"/>
      <c r="K62" s="58">
        <v>61030301.759999998</v>
      </c>
      <c r="L62" s="58"/>
      <c r="M62" s="58">
        <v>-283086953</v>
      </c>
    </row>
    <row r="63" spans="1:13" s="10" customFormat="1" x14ac:dyDescent="0.4">
      <c r="B63" s="10" t="s">
        <v>88</v>
      </c>
      <c r="E63" s="113">
        <v>12</v>
      </c>
      <c r="F63" s="113"/>
      <c r="G63" s="58">
        <v>-19311.560000000001</v>
      </c>
      <c r="H63" s="58"/>
      <c r="I63" s="58">
        <v>-17441812.190000001</v>
      </c>
      <c r="J63" s="58"/>
      <c r="K63" s="58">
        <v>-19320.560000000001</v>
      </c>
      <c r="L63" s="58"/>
      <c r="M63" s="58">
        <v>-17441812.190000001</v>
      </c>
    </row>
    <row r="64" spans="1:13" x14ac:dyDescent="0.4">
      <c r="A64" s="10"/>
      <c r="B64" s="10" t="s">
        <v>187</v>
      </c>
      <c r="D64" s="10"/>
      <c r="E64" s="113" t="s">
        <v>233</v>
      </c>
      <c r="F64" s="113"/>
      <c r="G64" s="58">
        <v>-250000000</v>
      </c>
      <c r="H64" s="58"/>
      <c r="I64" s="58">
        <v>-25369374</v>
      </c>
      <c r="J64" s="58"/>
      <c r="K64" s="58">
        <v>-250000000</v>
      </c>
      <c r="L64" s="58"/>
      <c r="M64" s="58">
        <v>-25369374</v>
      </c>
    </row>
    <row r="65" spans="1:13" x14ac:dyDescent="0.4">
      <c r="A65" s="10"/>
      <c r="B65" s="10" t="s">
        <v>211</v>
      </c>
      <c r="D65" s="10"/>
      <c r="E65" s="23">
        <v>2.4</v>
      </c>
      <c r="F65" s="113"/>
      <c r="G65" s="58">
        <v>0</v>
      </c>
      <c r="H65" s="58"/>
      <c r="I65" s="58">
        <v>0</v>
      </c>
      <c r="J65" s="58"/>
      <c r="K65" s="58">
        <v>1000000</v>
      </c>
      <c r="L65" s="58"/>
      <c r="M65" s="58">
        <v>900000</v>
      </c>
    </row>
    <row r="66" spans="1:13" x14ac:dyDescent="0.4">
      <c r="A66" s="10"/>
      <c r="B66" s="10" t="s">
        <v>208</v>
      </c>
      <c r="D66" s="10"/>
      <c r="E66" s="23"/>
      <c r="F66" s="113"/>
      <c r="G66" s="58">
        <v>29818855.609999999</v>
      </c>
      <c r="H66" s="58"/>
      <c r="I66" s="58">
        <v>0</v>
      </c>
      <c r="J66" s="58"/>
      <c r="K66" s="58">
        <v>29818855.609999999</v>
      </c>
      <c r="L66" s="58"/>
      <c r="M66" s="58">
        <v>0</v>
      </c>
    </row>
    <row r="67" spans="1:13" x14ac:dyDescent="0.4">
      <c r="A67" s="10"/>
      <c r="B67" s="10"/>
      <c r="C67" s="10"/>
      <c r="D67" s="10" t="s">
        <v>81</v>
      </c>
      <c r="E67" s="113"/>
      <c r="F67" s="113"/>
      <c r="G67" s="68">
        <f>SUM(G61:G66)</f>
        <v>-159170112.36000001</v>
      </c>
      <c r="H67" s="71"/>
      <c r="I67" s="68">
        <f>SUM(I61:I66)</f>
        <v>-325898293.07999998</v>
      </c>
      <c r="J67" s="71"/>
      <c r="K67" s="68">
        <f>SUM(K61:K66)</f>
        <v>-37417160.190000013</v>
      </c>
      <c r="L67" s="71"/>
      <c r="M67" s="68">
        <f>SUM(M61:M66)</f>
        <v>-323737764.19</v>
      </c>
    </row>
    <row r="68" spans="1:13" x14ac:dyDescent="0.4">
      <c r="A68" s="10" t="s">
        <v>12</v>
      </c>
      <c r="B68" s="10"/>
      <c r="C68" s="10"/>
      <c r="D68" s="10"/>
      <c r="E68" s="113"/>
      <c r="F68" s="113"/>
      <c r="G68" s="71"/>
      <c r="H68" s="71"/>
      <c r="I68" s="71"/>
      <c r="J68" s="71"/>
      <c r="K68" s="71"/>
      <c r="L68" s="71"/>
      <c r="M68" s="71"/>
    </row>
    <row r="69" spans="1:13" x14ac:dyDescent="0.4">
      <c r="A69" s="10"/>
      <c r="B69" s="10" t="s">
        <v>238</v>
      </c>
      <c r="C69" s="10"/>
      <c r="D69" s="10"/>
      <c r="E69" s="113">
        <v>16</v>
      </c>
      <c r="F69" s="113"/>
      <c r="G69" s="71">
        <v>100000000</v>
      </c>
      <c r="H69" s="71"/>
      <c r="I69" s="71">
        <v>0</v>
      </c>
      <c r="J69" s="71"/>
      <c r="K69" s="71">
        <v>100000000</v>
      </c>
      <c r="L69" s="71"/>
      <c r="M69" s="71">
        <v>0</v>
      </c>
    </row>
    <row r="70" spans="1:13" x14ac:dyDescent="0.4">
      <c r="A70" s="10"/>
      <c r="B70" s="10" t="s">
        <v>183</v>
      </c>
      <c r="C70" s="10"/>
      <c r="D70" s="10"/>
      <c r="E70" s="23">
        <v>2.7</v>
      </c>
      <c r="F70" s="113"/>
      <c r="G70" s="71">
        <v>0</v>
      </c>
      <c r="H70" s="71"/>
      <c r="I70" s="71">
        <v>0</v>
      </c>
      <c r="J70" s="71"/>
      <c r="K70" s="71">
        <v>-123280400</v>
      </c>
      <c r="L70" s="71"/>
      <c r="M70" s="71">
        <v>159797200</v>
      </c>
    </row>
    <row r="71" spans="1:13" x14ac:dyDescent="0.4">
      <c r="A71" s="10"/>
      <c r="B71" s="10" t="s">
        <v>212</v>
      </c>
      <c r="C71" s="10"/>
      <c r="D71" s="10"/>
      <c r="E71" s="113">
        <v>17</v>
      </c>
      <c r="F71" s="113"/>
      <c r="G71" s="71">
        <v>-2735342.09</v>
      </c>
      <c r="H71" s="71"/>
      <c r="I71" s="71">
        <v>0</v>
      </c>
      <c r="J71" s="71"/>
      <c r="K71" s="71">
        <v>-2735342.09</v>
      </c>
      <c r="L71" s="71"/>
      <c r="M71" s="71">
        <v>0</v>
      </c>
    </row>
    <row r="72" spans="1:13" x14ac:dyDescent="0.4">
      <c r="A72" s="10"/>
      <c r="B72" s="10" t="s">
        <v>184</v>
      </c>
      <c r="C72" s="10"/>
      <c r="D72" s="10"/>
      <c r="E72" s="23"/>
      <c r="F72" s="113"/>
      <c r="G72" s="71">
        <v>0</v>
      </c>
      <c r="H72" s="71"/>
      <c r="I72" s="71">
        <v>183536155.11000001</v>
      </c>
      <c r="J72" s="71"/>
      <c r="K72" s="71">
        <v>0</v>
      </c>
      <c r="L72" s="71"/>
      <c r="M72" s="71">
        <v>183536155.11000001</v>
      </c>
    </row>
    <row r="73" spans="1:13" x14ac:dyDescent="0.4">
      <c r="A73" s="10"/>
      <c r="B73" s="14" t="s">
        <v>220</v>
      </c>
      <c r="C73" s="10"/>
      <c r="D73" s="10"/>
      <c r="E73" s="106">
        <v>9</v>
      </c>
      <c r="F73" s="113"/>
      <c r="G73" s="71">
        <v>-450</v>
      </c>
      <c r="H73" s="71"/>
      <c r="I73" s="71">
        <v>0</v>
      </c>
      <c r="J73" s="71"/>
      <c r="K73" s="71">
        <v>0</v>
      </c>
      <c r="L73" s="71"/>
      <c r="M73" s="71">
        <v>0</v>
      </c>
    </row>
    <row r="74" spans="1:13" x14ac:dyDescent="0.4">
      <c r="A74" s="10"/>
      <c r="B74" s="14" t="s">
        <v>196</v>
      </c>
      <c r="C74" s="10"/>
      <c r="D74" s="10"/>
      <c r="E74" s="106">
        <v>21</v>
      </c>
      <c r="F74" s="113"/>
      <c r="G74" s="73">
        <v>-391866939.95999998</v>
      </c>
      <c r="H74" s="71"/>
      <c r="I74" s="73">
        <v>-332356252.88</v>
      </c>
      <c r="J74" s="71"/>
      <c r="K74" s="73">
        <v>-338256291.95999998</v>
      </c>
      <c r="L74" s="71"/>
      <c r="M74" s="73">
        <v>-332356252.88</v>
      </c>
    </row>
    <row r="75" spans="1:13" x14ac:dyDescent="0.4">
      <c r="A75" s="10"/>
      <c r="B75" s="10"/>
      <c r="C75" s="10"/>
      <c r="D75" s="10" t="s">
        <v>182</v>
      </c>
      <c r="E75" s="113"/>
      <c r="F75" s="113"/>
      <c r="G75" s="73">
        <f>SUM(G69:G74)</f>
        <v>-294602732.04999995</v>
      </c>
      <c r="H75" s="71"/>
      <c r="I75" s="73">
        <f>SUM(I69:I74)</f>
        <v>-148820097.76999998</v>
      </c>
      <c r="J75" s="71"/>
      <c r="K75" s="73">
        <f>SUM(K69:K74)</f>
        <v>-364272034.04999995</v>
      </c>
      <c r="L75" s="71"/>
      <c r="M75" s="73">
        <f>SUM(M69:M74)</f>
        <v>10977102.230000019</v>
      </c>
    </row>
    <row r="76" spans="1:13" ht="9" customHeight="1" x14ac:dyDescent="0.4">
      <c r="A76" s="10"/>
      <c r="B76" s="10"/>
      <c r="C76" s="10"/>
      <c r="D76" s="10"/>
      <c r="E76" s="113"/>
      <c r="F76" s="113"/>
      <c r="G76" s="71"/>
      <c r="H76" s="71"/>
      <c r="I76" s="71"/>
      <c r="J76" s="71"/>
      <c r="K76" s="71"/>
      <c r="L76" s="71"/>
      <c r="M76" s="71"/>
    </row>
    <row r="77" spans="1:13" x14ac:dyDescent="0.4">
      <c r="A77" s="10" t="s">
        <v>59</v>
      </c>
      <c r="B77" s="10"/>
      <c r="C77" s="10"/>
      <c r="D77" s="10"/>
      <c r="E77" s="113"/>
      <c r="F77" s="113"/>
      <c r="G77" s="73">
        <v>-72861034.909999996</v>
      </c>
      <c r="H77" s="71"/>
      <c r="I77" s="73">
        <v>-36835170.490000002</v>
      </c>
      <c r="J77" s="71"/>
      <c r="K77" s="73">
        <v>0</v>
      </c>
      <c r="L77" s="71"/>
      <c r="M77" s="73">
        <v>0</v>
      </c>
    </row>
    <row r="78" spans="1:13" x14ac:dyDescent="0.4">
      <c r="A78" s="10" t="s">
        <v>13</v>
      </c>
      <c r="B78" s="10"/>
      <c r="C78" s="10"/>
      <c r="D78" s="10"/>
      <c r="E78" s="113"/>
      <c r="F78" s="113"/>
      <c r="G78" s="72">
        <f>+G75+G67+G43+G77</f>
        <v>-827141740.11999989</v>
      </c>
      <c r="H78" s="58"/>
      <c r="I78" s="72">
        <f>+I75+I67+I43+I77</f>
        <v>-326118685.23999989</v>
      </c>
      <c r="J78" s="58"/>
      <c r="K78" s="72">
        <f>+K75+K67+K43+K77</f>
        <v>-798932586.88999987</v>
      </c>
      <c r="L78" s="58"/>
      <c r="M78" s="72">
        <f>+M75+M67+M43+M77</f>
        <v>-174238032.49999985</v>
      </c>
    </row>
    <row r="79" spans="1:13" x14ac:dyDescent="0.4">
      <c r="A79" s="10" t="s">
        <v>14</v>
      </c>
      <c r="B79" s="10"/>
      <c r="C79" s="10"/>
      <c r="D79" s="10"/>
      <c r="E79" s="113"/>
      <c r="F79" s="113"/>
      <c r="G79" s="72">
        <v>1017330154.5599999</v>
      </c>
      <c r="H79" s="71"/>
      <c r="I79" s="72">
        <v>640582283.38999999</v>
      </c>
      <c r="J79" s="71"/>
      <c r="K79" s="71">
        <v>857164767.07000005</v>
      </c>
      <c r="L79" s="71"/>
      <c r="M79" s="71">
        <v>413961302.06</v>
      </c>
    </row>
    <row r="80" spans="1:13" ht="18.75" thickBot="1" x14ac:dyDescent="0.45">
      <c r="A80" s="10" t="s">
        <v>15</v>
      </c>
      <c r="B80" s="10"/>
      <c r="C80" s="10"/>
      <c r="D80" s="10"/>
      <c r="E80" s="113"/>
      <c r="F80" s="113"/>
      <c r="G80" s="69">
        <f>SUM(G78:G79)</f>
        <v>190188414.44000006</v>
      </c>
      <c r="H80" s="58"/>
      <c r="I80" s="69">
        <f>SUM(I78:I79)</f>
        <v>314463598.1500001</v>
      </c>
      <c r="J80" s="58"/>
      <c r="K80" s="69">
        <f>SUM(K78:K79)</f>
        <v>58232180.180000186</v>
      </c>
      <c r="L80" s="58"/>
      <c r="M80" s="69">
        <f>SUM(M78:M79)</f>
        <v>239723269.56000015</v>
      </c>
    </row>
    <row r="81" spans="1:22" ht="18.75" thickTop="1" x14ac:dyDescent="0.4">
      <c r="A81" s="10"/>
      <c r="B81" s="10"/>
      <c r="C81" s="10"/>
      <c r="D81" s="10"/>
      <c r="E81" s="113"/>
      <c r="F81" s="113"/>
      <c r="G81" s="71"/>
      <c r="H81" s="58"/>
      <c r="I81" s="71"/>
      <c r="J81" s="58"/>
      <c r="K81" s="71"/>
      <c r="L81" s="58"/>
      <c r="M81" s="71"/>
    </row>
    <row r="82" spans="1:22" x14ac:dyDescent="0.4">
      <c r="A82" s="10" t="s">
        <v>216</v>
      </c>
      <c r="B82" s="10"/>
      <c r="C82" s="10"/>
      <c r="D82" s="10"/>
      <c r="E82" s="113"/>
      <c r="F82" s="113"/>
      <c r="G82" s="71"/>
      <c r="H82" s="58"/>
      <c r="I82" s="71"/>
      <c r="J82" s="58"/>
      <c r="K82" s="71"/>
      <c r="L82" s="58"/>
      <c r="M82" s="71"/>
    </row>
    <row r="83" spans="1:22" x14ac:dyDescent="0.4">
      <c r="A83" s="10"/>
      <c r="B83" s="10" t="s">
        <v>241</v>
      </c>
      <c r="C83" s="10"/>
      <c r="D83" s="10"/>
      <c r="E83" s="113"/>
      <c r="F83" s="113"/>
      <c r="G83" s="71">
        <v>0</v>
      </c>
      <c r="H83" s="58"/>
      <c r="I83" s="71">
        <v>0</v>
      </c>
      <c r="J83" s="58"/>
      <c r="K83" s="71">
        <v>67162234.099999994</v>
      </c>
      <c r="L83" s="58"/>
      <c r="M83" s="71">
        <v>0</v>
      </c>
    </row>
    <row r="84" spans="1:22" x14ac:dyDescent="0.4">
      <c r="A84" s="10"/>
      <c r="B84" s="10" t="s">
        <v>219</v>
      </c>
      <c r="C84" s="10"/>
      <c r="D84" s="10"/>
      <c r="E84" s="113"/>
      <c r="F84" s="113"/>
      <c r="G84" s="71">
        <v>0</v>
      </c>
      <c r="H84" s="58"/>
      <c r="I84" s="71">
        <v>0</v>
      </c>
      <c r="J84" s="58"/>
      <c r="K84" s="71">
        <f>4042202.74-40818.3+39626.71</f>
        <v>4041011.1500000004</v>
      </c>
      <c r="L84" s="58"/>
      <c r="M84" s="71">
        <v>0</v>
      </c>
    </row>
    <row r="85" spans="1:22" x14ac:dyDescent="0.4">
      <c r="A85" s="10"/>
      <c r="B85" s="10" t="s">
        <v>218</v>
      </c>
      <c r="C85" s="10"/>
      <c r="D85" s="10"/>
      <c r="E85" s="113"/>
      <c r="F85" s="113"/>
      <c r="G85" s="71">
        <v>0</v>
      </c>
      <c r="H85" s="58"/>
      <c r="I85" s="71">
        <v>0</v>
      </c>
      <c r="J85" s="58"/>
      <c r="K85" s="71">
        <v>70454406.909999996</v>
      </c>
      <c r="L85" s="58"/>
      <c r="M85" s="71">
        <v>0</v>
      </c>
    </row>
    <row r="86" spans="1:22" x14ac:dyDescent="0.4">
      <c r="A86" s="10"/>
      <c r="B86" s="10" t="s">
        <v>217</v>
      </c>
      <c r="C86" s="10"/>
      <c r="D86" s="10"/>
      <c r="E86" s="113"/>
      <c r="F86" s="113"/>
      <c r="G86" s="71">
        <v>0</v>
      </c>
      <c r="H86" s="58"/>
      <c r="I86" s="71">
        <v>0</v>
      </c>
      <c r="J86" s="58"/>
      <c r="K86" s="71">
        <v>748838.34</v>
      </c>
      <c r="L86" s="58"/>
      <c r="M86" s="71">
        <v>0</v>
      </c>
    </row>
    <row r="87" spans="1:22" x14ac:dyDescent="0.4">
      <c r="A87" s="10"/>
      <c r="B87" s="10"/>
      <c r="C87" s="10"/>
      <c r="D87" s="10"/>
      <c r="E87" s="113"/>
      <c r="F87" s="113"/>
      <c r="G87" s="71"/>
      <c r="H87" s="58"/>
      <c r="I87" s="71"/>
      <c r="J87" s="58"/>
      <c r="K87" s="71"/>
      <c r="L87" s="58"/>
      <c r="M87" s="71"/>
    </row>
    <row r="88" spans="1:22" x14ac:dyDescent="0.4">
      <c r="A88" s="10"/>
      <c r="B88" s="10"/>
      <c r="C88" s="10"/>
      <c r="D88" s="10"/>
      <c r="E88" s="113"/>
      <c r="F88" s="113"/>
      <c r="G88" s="71"/>
      <c r="H88" s="58"/>
      <c r="I88" s="71"/>
      <c r="J88" s="58"/>
      <c r="K88" s="71"/>
      <c r="L88" s="58"/>
      <c r="M88" s="71"/>
    </row>
    <row r="90" spans="1:22" x14ac:dyDescent="0.4">
      <c r="A90" s="5" t="s">
        <v>106</v>
      </c>
    </row>
    <row r="91" spans="1:22" x14ac:dyDescent="0.4">
      <c r="A91" s="5"/>
    </row>
    <row r="92" spans="1:22" x14ac:dyDescent="0.4">
      <c r="A92" s="5"/>
    </row>
    <row r="93" spans="1:22" s="5" customFormat="1" x14ac:dyDescent="0.4">
      <c r="A93" s="106"/>
      <c r="B93" s="17" t="s">
        <v>27</v>
      </c>
      <c r="C93" s="106"/>
      <c r="D93" s="17"/>
      <c r="E93" s="106"/>
      <c r="F93" s="17" t="s">
        <v>27</v>
      </c>
      <c r="G93" s="106"/>
      <c r="H93" s="106"/>
      <c r="I93" s="106"/>
      <c r="J93" s="106"/>
      <c r="K93" s="106"/>
      <c r="L93" s="106"/>
      <c r="M93" s="106"/>
      <c r="N93" s="13"/>
      <c r="O93" s="13"/>
      <c r="P93" s="13"/>
      <c r="Q93" s="13"/>
      <c r="R93" s="13"/>
      <c r="S93" s="13"/>
      <c r="T93" s="13"/>
      <c r="U93" s="13"/>
      <c r="V93" s="13"/>
    </row>
    <row r="94" spans="1:22" hidden="1" x14ac:dyDescent="0.4">
      <c r="E94" s="57"/>
    </row>
    <row r="95" spans="1:22" x14ac:dyDescent="0.4">
      <c r="A95" s="120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</row>
    <row r="98" spans="1:13" hidden="1" x14ac:dyDescent="0.4">
      <c r="A98" s="5"/>
      <c r="D98" s="6" t="s">
        <v>68</v>
      </c>
      <c r="E98" s="108"/>
      <c r="F98" s="108"/>
      <c r="G98" s="9">
        <v>190188414.44</v>
      </c>
      <c r="H98" s="16"/>
      <c r="I98" s="9">
        <v>314463598.14999998</v>
      </c>
      <c r="J98" s="16"/>
      <c r="K98" s="9">
        <v>58232180.18</v>
      </c>
      <c r="L98" s="9"/>
      <c r="M98" s="9">
        <v>239723269.56</v>
      </c>
    </row>
    <row r="99" spans="1:13" hidden="1" x14ac:dyDescent="0.4">
      <c r="A99" s="5"/>
      <c r="D99" s="6" t="s">
        <v>69</v>
      </c>
      <c r="E99" s="108"/>
      <c r="F99" s="108"/>
      <c r="G99" s="9">
        <f>+G98-G80</f>
        <v>0</v>
      </c>
      <c r="H99" s="9"/>
      <c r="I99" s="9">
        <f>+I98-I80</f>
        <v>0</v>
      </c>
      <c r="J99" s="9"/>
      <c r="K99" s="9">
        <f>+K98-K80</f>
        <v>-1.862645149230957E-7</v>
      </c>
      <c r="L99" s="9"/>
      <c r="M99" s="9">
        <f>+M98-M80</f>
        <v>0</v>
      </c>
    </row>
    <row r="100" spans="1:13" x14ac:dyDescent="0.4">
      <c r="A100" s="5"/>
      <c r="E100" s="108"/>
      <c r="F100" s="108"/>
    </row>
    <row r="101" spans="1:13" x14ac:dyDescent="0.4">
      <c r="E101" s="108"/>
      <c r="F101" s="108"/>
    </row>
    <row r="102" spans="1:13" x14ac:dyDescent="0.4">
      <c r="E102" s="108"/>
      <c r="F102" s="108"/>
    </row>
    <row r="103" spans="1:13" x14ac:dyDescent="0.4">
      <c r="E103" s="108"/>
      <c r="F103" s="108"/>
    </row>
    <row r="104" spans="1:13" x14ac:dyDescent="0.4">
      <c r="E104" s="108"/>
      <c r="F104" s="108"/>
    </row>
    <row r="105" spans="1:13" x14ac:dyDescent="0.4">
      <c r="E105" s="108"/>
      <c r="F105" s="108"/>
    </row>
    <row r="106" spans="1:13" x14ac:dyDescent="0.4">
      <c r="E106" s="108"/>
      <c r="F106" s="108"/>
    </row>
    <row r="107" spans="1:13" x14ac:dyDescent="0.4">
      <c r="E107" s="108"/>
      <c r="F107" s="108"/>
    </row>
    <row r="108" spans="1:13" x14ac:dyDescent="0.4">
      <c r="E108" s="108"/>
      <c r="F108" s="108"/>
    </row>
    <row r="109" spans="1:13" x14ac:dyDescent="0.4">
      <c r="E109" s="108"/>
      <c r="F109" s="108"/>
    </row>
    <row r="110" spans="1:13" x14ac:dyDescent="0.4">
      <c r="E110" s="108"/>
      <c r="F110" s="108"/>
    </row>
    <row r="111" spans="1:13" x14ac:dyDescent="0.4">
      <c r="E111" s="108"/>
      <c r="F111" s="108"/>
    </row>
    <row r="112" spans="1:13" x14ac:dyDescent="0.4">
      <c r="E112" s="108"/>
      <c r="F112" s="108"/>
    </row>
    <row r="113" spans="5:6" x14ac:dyDescent="0.4">
      <c r="E113" s="108"/>
      <c r="F113" s="108"/>
    </row>
    <row r="114" spans="5:6" x14ac:dyDescent="0.4">
      <c r="E114" s="108"/>
      <c r="F114" s="108"/>
    </row>
    <row r="115" spans="5:6" x14ac:dyDescent="0.4">
      <c r="E115" s="108"/>
      <c r="F115" s="108"/>
    </row>
    <row r="116" spans="5:6" x14ac:dyDescent="0.4">
      <c r="E116" s="108"/>
      <c r="F116" s="108"/>
    </row>
    <row r="117" spans="5:6" x14ac:dyDescent="0.4">
      <c r="E117" s="108"/>
      <c r="F117" s="108"/>
    </row>
    <row r="118" spans="5:6" x14ac:dyDescent="0.4">
      <c r="E118" s="108"/>
      <c r="F118" s="108"/>
    </row>
    <row r="119" spans="5:6" x14ac:dyDescent="0.4">
      <c r="E119" s="108"/>
      <c r="F119" s="108"/>
    </row>
    <row r="120" spans="5:6" x14ac:dyDescent="0.4">
      <c r="E120" s="108"/>
      <c r="F120" s="108"/>
    </row>
    <row r="121" spans="5:6" x14ac:dyDescent="0.4">
      <c r="E121" s="108"/>
      <c r="F121" s="108"/>
    </row>
    <row r="122" spans="5:6" x14ac:dyDescent="0.4">
      <c r="E122" s="108"/>
      <c r="F122" s="108"/>
    </row>
    <row r="123" spans="5:6" x14ac:dyDescent="0.4">
      <c r="E123" s="108"/>
      <c r="F123" s="108"/>
    </row>
    <row r="124" spans="5:6" x14ac:dyDescent="0.4">
      <c r="E124" s="108"/>
      <c r="F124" s="108"/>
    </row>
    <row r="125" spans="5:6" x14ac:dyDescent="0.4">
      <c r="E125" s="108"/>
      <c r="F125" s="108"/>
    </row>
    <row r="126" spans="5:6" x14ac:dyDescent="0.4">
      <c r="E126" s="108"/>
      <c r="F126" s="108"/>
    </row>
    <row r="127" spans="5:6" x14ac:dyDescent="0.4">
      <c r="E127" s="108"/>
      <c r="F127" s="108"/>
    </row>
    <row r="128" spans="5:6" x14ac:dyDescent="0.4">
      <c r="E128" s="108"/>
      <c r="F128" s="108"/>
    </row>
    <row r="129" spans="5:6" x14ac:dyDescent="0.4">
      <c r="E129" s="108"/>
      <c r="F129" s="108"/>
    </row>
    <row r="130" spans="5:6" x14ac:dyDescent="0.4">
      <c r="E130" s="108"/>
      <c r="F130" s="108"/>
    </row>
  </sheetData>
  <mergeCells count="20">
    <mergeCell ref="K1:M1"/>
    <mergeCell ref="K50:M50"/>
    <mergeCell ref="A3:M3"/>
    <mergeCell ref="A4:M4"/>
    <mergeCell ref="K7:M7"/>
    <mergeCell ref="G6:M6"/>
    <mergeCell ref="G7:I7"/>
    <mergeCell ref="G8:I8"/>
    <mergeCell ref="K8:M8"/>
    <mergeCell ref="A5:M5"/>
    <mergeCell ref="A95:M95"/>
    <mergeCell ref="G57:I57"/>
    <mergeCell ref="A49:M49"/>
    <mergeCell ref="A52:M52"/>
    <mergeCell ref="A53:M53"/>
    <mergeCell ref="K57:M57"/>
    <mergeCell ref="G56:M56"/>
    <mergeCell ref="G58:I58"/>
    <mergeCell ref="K58:M58"/>
    <mergeCell ref="A54:M54"/>
  </mergeCells>
  <phoneticPr fontId="0" type="noConversion"/>
  <pageMargins left="0.47244094488188998" right="0" top="0.78740157480314998" bottom="0" header="0.55118110236220497" footer="0"/>
  <pageSetup paperSize="9" scale="95" firstPageNumber="10" fitToHeight="2" orientation="portrait" useFirstPageNumber="1" r:id="rId1"/>
  <headerFooter alignWithMargins="0">
    <oddHeader>&amp;L&amp;"Angsana New,Regular"&amp;12สำนักงาน &amp;16เอ. เอ็ม. ที.&amp;12 แอสโซซิเอท&amp;R&amp;"Angsana New,Regular"(ยังไม่ได้ตรวจสอบ/สอบทานแล้ว)</oddHeader>
    <oddFooter>&amp;C&amp;P</oddFooter>
  </headerFooter>
  <rowBreaks count="1" manualBreakCount="1">
    <brk id="49" min="3" max="13" man="1"/>
  </rowBreaks>
  <ignoredErrors>
    <ignoredError sqref="H59 J59 L9 J9 H9 G9 I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Q3_60</vt:lpstr>
      <vt:lpstr>งบกำไรขาดทุน Q3_60</vt:lpstr>
      <vt:lpstr>เปลี่ยนแปลงรวม</vt:lpstr>
      <vt:lpstr>เปลี่ยนแปลงเฉพาะ</vt:lpstr>
      <vt:lpstr>งบกระแส</vt:lpstr>
      <vt:lpstr>'งบแสดงฐานะการเงิน Q3_60'!chaiyut</vt:lpstr>
      <vt:lpstr>'งบกำไรขาดทุน Q3_60'!chaiyut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Q3_60'!Print_Area</vt:lpstr>
      <vt:lpstr>งบกระแส!Print_Area</vt:lpstr>
      <vt:lpstr>'งบกำไรขาดทุน Q3_60'!Print_Area</vt:lpstr>
    </vt:vector>
  </TitlesOfParts>
  <Company>Users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2017-11-03T09:56:15Z</cp:lastPrinted>
  <dcterms:created xsi:type="dcterms:W3CDTF">2003-04-30T06:44:25Z</dcterms:created>
  <dcterms:modified xsi:type="dcterms:W3CDTF">2017-11-13T07:25:14Z</dcterms:modified>
</cp:coreProperties>
</file>