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19\9.Draft AMT\Q4-2019 (AMT)\Q4-2019 (AMT) (REVISED 25.02.63) DRAFT\"/>
    </mc:Choice>
  </mc:AlternateContent>
  <xr:revisionPtr revIDLastSave="0" documentId="13_ncr:1_{1877B3FA-5258-4725-BCB3-DFB23C185EDA}" xr6:coauthVersionLast="45" xr6:coauthVersionMax="45" xr10:uidLastSave="{00000000-0000-0000-0000-000000000000}"/>
  <bookViews>
    <workbookView xWindow="-120" yWindow="-120" windowWidth="29040" windowHeight="15840" tabRatio="658" xr2:uid="{00000000-000D-0000-FFFF-FFFF00000000}"/>
  </bookViews>
  <sheets>
    <sheet name="งบแสดงฐานะการเงิน Q4_62" sheetId="53" r:id="rId1"/>
    <sheet name="งบกำไรขาดทุน Q4_62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Q4_62'!$A$1:$L$133</definedName>
    <definedName name="chaiyut" localSheetId="1">'งบกำไรขาดทุน Q4_62'!$A$1:$L$96</definedName>
    <definedName name="_xlnm.Database">#REF!</definedName>
    <definedName name="OLE_LINK3" localSheetId="4">งบกระแส!$A$93</definedName>
    <definedName name="prattana" localSheetId="4">งบกระแส!$A$1:$M$95</definedName>
    <definedName name="_xlnm.Print_Area" localSheetId="3">เปลี่ยนแปลงเฉพาะ!$A$1:$V$41</definedName>
    <definedName name="_xlnm.Print_Area" localSheetId="2">เปลี่ยนแปลงรวม!$A$1:$AB$39</definedName>
    <definedName name="_xlnm.Print_Area" localSheetId="0">'งบแสดงฐานะการเงิน Q4_62'!$A$1:$L$132</definedName>
    <definedName name="_xlnm.Print_Area" localSheetId="4">งบกระแส!$A$1:$M$95</definedName>
    <definedName name="_xlnm.Print_Area" localSheetId="1">'งบกำไรขาดทุน Q4_62'!$A$1:$L$96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8" i="48" l="1"/>
  <c r="D28" i="48"/>
  <c r="D26" i="49"/>
  <c r="F26" i="49"/>
  <c r="M72" i="52" l="1"/>
  <c r="M63" i="52"/>
  <c r="I71" i="52"/>
  <c r="I72" i="52" s="1"/>
  <c r="I63" i="52"/>
  <c r="M7" i="52"/>
  <c r="R31" i="48"/>
  <c r="V31" i="48" s="1"/>
  <c r="V29" i="48"/>
  <c r="V28" i="48"/>
  <c r="V29" i="49"/>
  <c r="X29" i="49" s="1"/>
  <c r="AB29" i="49" s="1"/>
  <c r="V27" i="49"/>
  <c r="X27" i="49" s="1"/>
  <c r="AB27" i="49" s="1"/>
  <c r="V26" i="49"/>
  <c r="X26" i="49" s="1"/>
  <c r="AB26" i="49" s="1"/>
  <c r="P16" i="49"/>
  <c r="V13" i="49"/>
  <c r="X13" i="49" s="1"/>
  <c r="L72" i="50"/>
  <c r="L66" i="50"/>
  <c r="H72" i="50"/>
  <c r="H66" i="50"/>
  <c r="L28" i="50"/>
  <c r="L21" i="50"/>
  <c r="L8" i="50"/>
  <c r="H28" i="50"/>
  <c r="H21" i="50"/>
  <c r="H29" i="50" l="1"/>
  <c r="H31" i="50" s="1"/>
  <c r="L29" i="50"/>
  <c r="L31" i="50" s="1"/>
  <c r="L72" i="53"/>
  <c r="H72" i="53"/>
  <c r="L37" i="53"/>
  <c r="L7" i="53"/>
  <c r="H37" i="53"/>
  <c r="L33" i="50" l="1"/>
  <c r="L35" i="50" s="1"/>
  <c r="M10" i="52"/>
  <c r="M23" i="52" s="1"/>
  <c r="M39" i="52" s="1"/>
  <c r="M42" i="52" s="1"/>
  <c r="M75" i="52" s="1"/>
  <c r="M77" i="52" s="1"/>
  <c r="H33" i="50"/>
  <c r="I10" i="52"/>
  <c r="I23" i="52" s="1"/>
  <c r="I39" i="52" s="1"/>
  <c r="I42" i="52" s="1"/>
  <c r="I75" i="52" s="1"/>
  <c r="I77" i="52" s="1"/>
  <c r="L67" i="53"/>
  <c r="L74" i="53" s="1"/>
  <c r="H67" i="53"/>
  <c r="H74" i="53" s="1"/>
  <c r="L24" i="53"/>
  <c r="L38" i="53" s="1"/>
  <c r="H24" i="53"/>
  <c r="H38" i="53" s="1"/>
  <c r="L37" i="50"/>
  <c r="L40" i="50"/>
  <c r="F28" i="50"/>
  <c r="J28" i="50"/>
  <c r="T32" i="49"/>
  <c r="T30" i="49" s="1"/>
  <c r="T34" i="48"/>
  <c r="V34" i="48" s="1"/>
  <c r="J24" i="53"/>
  <c r="F67" i="53"/>
  <c r="F24" i="53"/>
  <c r="T21" i="48"/>
  <c r="V21" i="48" s="1"/>
  <c r="V17" i="48"/>
  <c r="V14" i="48"/>
  <c r="T19" i="49"/>
  <c r="T17" i="49" s="1"/>
  <c r="K7" i="52"/>
  <c r="K55" i="52" s="1"/>
  <c r="M55" i="52"/>
  <c r="L55" i="50"/>
  <c r="P76" i="52"/>
  <c r="L52" i="53"/>
  <c r="L94" i="53" s="1"/>
  <c r="J21" i="50"/>
  <c r="K63" i="52"/>
  <c r="J67" i="53"/>
  <c r="F37" i="53"/>
  <c r="J37" i="53"/>
  <c r="Z30" i="49"/>
  <c r="Z34" i="49" s="1"/>
  <c r="F112" i="53" s="1"/>
  <c r="J8" i="50"/>
  <c r="J55" i="50" s="1"/>
  <c r="F72" i="53"/>
  <c r="J72" i="53"/>
  <c r="A3" i="52"/>
  <c r="A51" i="52" s="1"/>
  <c r="K6" i="52"/>
  <c r="K54" i="52" s="1"/>
  <c r="G54" i="52"/>
  <c r="G55" i="52"/>
  <c r="I55" i="52"/>
  <c r="G63" i="52"/>
  <c r="G71" i="52"/>
  <c r="G72" i="52" s="1"/>
  <c r="K72" i="52"/>
  <c r="O76" i="52"/>
  <c r="R18" i="48"/>
  <c r="V18" i="48"/>
  <c r="D23" i="48"/>
  <c r="F23" i="48"/>
  <c r="H23" i="48"/>
  <c r="P23" i="48"/>
  <c r="V25" i="48"/>
  <c r="D36" i="48"/>
  <c r="F36" i="48"/>
  <c r="H36" i="48"/>
  <c r="P36" i="48"/>
  <c r="J108" i="53" s="1"/>
  <c r="V16" i="49"/>
  <c r="X16" i="49" s="1"/>
  <c r="AB16" i="49" s="1"/>
  <c r="R17" i="49"/>
  <c r="R21" i="49" s="1"/>
  <c r="Z21" i="49"/>
  <c r="D21" i="49"/>
  <c r="F21" i="49"/>
  <c r="H21" i="49"/>
  <c r="J21" i="49"/>
  <c r="L21" i="49"/>
  <c r="N21" i="49"/>
  <c r="V23" i="49"/>
  <c r="X23" i="49" s="1"/>
  <c r="AB23" i="49" s="1"/>
  <c r="V28" i="49"/>
  <c r="X28" i="49" s="1"/>
  <c r="R30" i="49"/>
  <c r="R34" i="49" s="1"/>
  <c r="D34" i="49"/>
  <c r="F34" i="49"/>
  <c r="H34" i="49"/>
  <c r="J34" i="49"/>
  <c r="L34" i="49"/>
  <c r="N34" i="49"/>
  <c r="F108" i="53" s="1"/>
  <c r="F21" i="50"/>
  <c r="A49" i="50"/>
  <c r="A51" i="50"/>
  <c r="F54" i="50"/>
  <c r="J54" i="50"/>
  <c r="F55" i="50"/>
  <c r="H55" i="50"/>
  <c r="F66" i="50"/>
  <c r="J66" i="50"/>
  <c r="F72" i="50"/>
  <c r="J72" i="50"/>
  <c r="J7" i="53"/>
  <c r="J52" i="53" s="1"/>
  <c r="J94" i="53" s="1"/>
  <c r="A47" i="53"/>
  <c r="A89" i="53" s="1"/>
  <c r="A48" i="53"/>
  <c r="A90" i="53" s="1"/>
  <c r="A49" i="53"/>
  <c r="A91" i="53" s="1"/>
  <c r="F52" i="53"/>
  <c r="F94" i="53" s="1"/>
  <c r="H52" i="53"/>
  <c r="H94" i="53" s="1"/>
  <c r="H111" i="53"/>
  <c r="H113" i="53" s="1"/>
  <c r="L111" i="53"/>
  <c r="L112" i="53"/>
  <c r="J38" i="53" l="1"/>
  <c r="J29" i="50"/>
  <c r="J31" i="50" s="1"/>
  <c r="J33" i="50" s="1"/>
  <c r="H35" i="50"/>
  <c r="H40" i="50"/>
  <c r="H37" i="50"/>
  <c r="F38" i="53"/>
  <c r="J74" i="53"/>
  <c r="F74" i="53"/>
  <c r="F29" i="50"/>
  <c r="F31" i="50" s="1"/>
  <c r="F57" i="50" s="1"/>
  <c r="F68" i="50" s="1"/>
  <c r="F71" i="50" s="1"/>
  <c r="F73" i="50" s="1"/>
  <c r="T19" i="48"/>
  <c r="T23" i="48" s="1"/>
  <c r="V32" i="49"/>
  <c r="X32" i="49" s="1"/>
  <c r="AB32" i="49" s="1"/>
  <c r="V19" i="49"/>
  <c r="X19" i="49" s="1"/>
  <c r="AB19" i="49" s="1"/>
  <c r="L113" i="53"/>
  <c r="W25" i="48" s="1"/>
  <c r="AD23" i="49"/>
  <c r="H114" i="53"/>
  <c r="H133" i="53" s="1"/>
  <c r="L57" i="50"/>
  <c r="L68" i="50" s="1"/>
  <c r="L71" i="50" s="1"/>
  <c r="L73" i="50" s="1"/>
  <c r="M99" i="52"/>
  <c r="H57" i="50"/>
  <c r="H68" i="50" s="1"/>
  <c r="H71" i="50" s="1"/>
  <c r="H73" i="50" s="1"/>
  <c r="I99" i="52"/>
  <c r="T34" i="49"/>
  <c r="V30" i="49"/>
  <c r="AB28" i="49"/>
  <c r="AB13" i="49"/>
  <c r="V17" i="49"/>
  <c r="T21" i="49"/>
  <c r="T32" i="48"/>
  <c r="T36" i="48" s="1"/>
  <c r="V30" i="48"/>
  <c r="J57" i="50" l="1"/>
  <c r="J68" i="50" s="1"/>
  <c r="J71" i="50" s="1"/>
  <c r="J73" i="50" s="1"/>
  <c r="K10" i="52"/>
  <c r="K23" i="52" s="1"/>
  <c r="K39" i="52" s="1"/>
  <c r="K42" i="52" s="1"/>
  <c r="K75" i="52" s="1"/>
  <c r="K77" i="52" s="1"/>
  <c r="P77" i="52" s="1"/>
  <c r="G10" i="52"/>
  <c r="G23" i="52" s="1"/>
  <c r="G39" i="52" s="1"/>
  <c r="G42" i="52" s="1"/>
  <c r="G75" i="52" s="1"/>
  <c r="G77" i="52" s="1"/>
  <c r="G99" i="52" s="1"/>
  <c r="F33" i="50"/>
  <c r="F35" i="50" s="1"/>
  <c r="V21" i="49"/>
  <c r="L114" i="53"/>
  <c r="L133" i="53" s="1"/>
  <c r="J37" i="50"/>
  <c r="J40" i="50"/>
  <c r="R32" i="48"/>
  <c r="J35" i="50"/>
  <c r="P17" i="49"/>
  <c r="P21" i="49" s="1"/>
  <c r="R19" i="48"/>
  <c r="V34" i="49"/>
  <c r="F110" i="53" s="1"/>
  <c r="K99" i="52" l="1"/>
  <c r="F37" i="50"/>
  <c r="P30" i="49"/>
  <c r="P34" i="49" s="1"/>
  <c r="F109" i="53" s="1"/>
  <c r="F111" i="53" s="1"/>
  <c r="F113" i="53" s="1"/>
  <c r="F114" i="53" s="1"/>
  <c r="F133" i="53" s="1"/>
  <c r="F40" i="50"/>
  <c r="O77" i="52"/>
  <c r="X17" i="49"/>
  <c r="V32" i="48"/>
  <c r="V36" i="48" s="1"/>
  <c r="R36" i="48"/>
  <c r="J109" i="53" s="1"/>
  <c r="J111" i="53" s="1"/>
  <c r="J113" i="53" s="1"/>
  <c r="J114" i="53" s="1"/>
  <c r="J133" i="53" s="1"/>
  <c r="V19" i="48"/>
  <c r="V23" i="48" s="1"/>
  <c r="W23" i="48" s="1"/>
  <c r="R23" i="48"/>
  <c r="X30" i="49" l="1"/>
  <c r="AB30" i="49" s="1"/>
  <c r="AB34" i="49" s="1"/>
  <c r="AD34" i="49" s="1"/>
  <c r="W36" i="48"/>
  <c r="AB17" i="49"/>
  <c r="AB21" i="49" s="1"/>
  <c r="X21" i="49"/>
  <c r="X34" i="49" l="1"/>
</calcChain>
</file>

<file path=xl/sharedStrings.xml><?xml version="1.0" encoding="utf-8"?>
<sst xmlns="http://schemas.openxmlformats.org/spreadsheetml/2006/main" count="356" uniqueCount="233">
  <si>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</si>
  <si>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</si>
  <si>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</si>
  <si>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</si>
  <si>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</si>
  <si>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</si>
  <si>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</si>
  <si>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</si>
  <si>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</si>
  <si>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</si>
  <si>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</si>
  <si>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</si>
  <si>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</si>
  <si>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</si>
  <si>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</si>
  <si>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</si>
  <si>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</si>
  <si>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</si>
  <si>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</si>
  <si>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</si>
  <si>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</si>
  <si>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</si>
  <si>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</si>
  <si>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</si>
  <si>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</si>
  <si>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</si>
  <si>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</si>
  <si>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</si>
  <si>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</si>
  <si>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</si>
  <si>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</si>
  <si>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</si>
  <si>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</si>
  <si>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</si>
  <si>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</si>
  <si>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</si>
  <si>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</si>
  <si>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</si>
  <si>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</si>
  <si>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</si>
  <si>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</si>
  <si>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</si>
  <si>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</si>
  <si>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</si>
  <si>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</si>
  <si>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</si>
  <si>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</si>
  <si>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</si>
  <si>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</si>
  <si>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</si>
  <si>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</si>
  <si>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</si>
  <si>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</si>
  <si>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เงินลงทุนทั่วไป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</si>
  <si>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</si>
  <si>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</si>
  <si>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</si>
  <si>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ผลต่างจาก</t>
  </si>
  <si>
    <t>การแปลงค่า</t>
  </si>
  <si>
    <t>งบการเงิน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</si>
  <si>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</si>
  <si>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</si>
  <si>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</si>
  <si>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</si>
  <si>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</si>
  <si>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</si>
  <si>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</si>
  <si>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</si>
  <si>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กลับรายการค่าเผื่อหนี้สงสัยจะสูญ</t>
  </si>
  <si>
    <t>เงินให้กู้ยืม</t>
  </si>
  <si>
    <t>กำไร(ขาดทุน) ต่อหุ้น (บาท)</t>
  </si>
  <si>
    <t>ขาดทุนที่ยังไม่เกิดขึ้น</t>
  </si>
  <si>
    <t>จากการเปลี่ยนแปลง</t>
  </si>
  <si>
    <t>มูลค่าเงินลงทุน</t>
  </si>
  <si>
    <t>ขาดทุน (กำไร) ที่ยังไม่เกิดขึ้นจากเงินลงทุนในหลักทรัพย์เพื่อค้า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</si>
  <si>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</si>
  <si>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</si>
  <si>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</si>
  <si>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</si>
  <si>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</si>
  <si>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</si>
  <si>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</si>
  <si>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</si>
  <si>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ซื้อที่ดิน อาคารและอุปกรณ์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</si>
  <si>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</si>
  <si>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</si>
  <si>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</si>
  <si>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</si>
  <si>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</si>
  <si>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</si>
  <si>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กำไรจากการขายเงินลงทุนในหลักทรัพย์เพื่อค้า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</si>
  <si>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</si>
  <si>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</si>
  <si>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</si>
  <si>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</si>
  <si>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</si>
  <si>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</si>
  <si>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เจ้าหนี้การค้า  -กิจการที่เกี่ยวข้องกัน</t>
  </si>
  <si>
    <t>ภาษีเงินได้นิติบุคคลค้างจ่าย</t>
  </si>
  <si>
    <t>เงินลงทุนชั่วคราว</t>
  </si>
  <si>
    <t>รวมส่วนของ</t>
  </si>
  <si>
    <t>บริษัทใหญ่</t>
  </si>
  <si>
    <t>ค่าเผื่อหนี้สงสัยจะสูญ(โอนกลับ)</t>
  </si>
  <si>
    <t>งบแสดงฐานะการเงิน</t>
  </si>
  <si>
    <t xml:space="preserve">          รวมหนี้สินหมุนเวียน</t>
  </si>
  <si>
    <t>ภาระผูกพันผลประโยชน์พนักงาน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</si>
  <si>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</si>
  <si>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</si>
  <si>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</si>
  <si>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</si>
  <si>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</si>
  <si>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</si>
  <si>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</si>
  <si>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</si>
  <si>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</si>
  <si>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</si>
  <si>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</si>
  <si>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องค์ประกอบอื่น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</si>
  <si>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</si>
  <si>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</si>
  <si>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</si>
  <si>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</si>
  <si>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</si>
  <si>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</si>
  <si>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</si>
  <si>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</si>
  <si>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</si>
  <si>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</si>
  <si>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</si>
  <si>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</si>
  <si>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ลูกหนี้อื่น</t>
  </si>
  <si>
    <t>เจ้าหนี้อื่น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</si>
  <si>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</si>
  <si>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</si>
  <si>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</si>
  <si>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 xml:space="preserve">ลูกหนี้อื่น - กิจการอื่น  </t>
  </si>
  <si>
    <t>ลูกหนี้อื่น - กิจการที่เกี่ยวข้องกัน</t>
  </si>
  <si>
    <t>เจ้าหนี้อื่น -กิจการอื่น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</si>
  <si>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</si>
  <si>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</si>
  <si>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</si>
  <si>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</si>
  <si>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เงินลงทุนทั่วไป (เพิ่มขึ้น) ลดลง</t>
  </si>
  <si>
    <t>ขาดทุนที่ยังไม่เกิดขึ้นจากเงินลงทุนในหลักทรัพย์เพื่อค้า</t>
  </si>
  <si>
    <t>ผลกระทบจากการขายหลักทรัพย์เพื่อค้าระหว่างกัน</t>
  </si>
  <si>
    <t>หมายเหตุประกอบงบการเงินถือเป็นส่วนหนึ่งของงบการเงินนี้</t>
  </si>
  <si>
    <t>สำหรับปีสิ้นสุดวันที่ 31 ธันวาคม</t>
  </si>
  <si>
    <t>กำไร(ขาดทุน) สำหรับปี</t>
  </si>
  <si>
    <t>กำไร (ขาดทุน) สุทธิสำหรับปี</t>
  </si>
  <si>
    <t xml:space="preserve">      กำไรขาดทุนเบ็ดเสร็จรวมสำหรับปี</t>
  </si>
  <si>
    <t>ค่าใช้จ่ายภาษีเงินได้ของปีปัจจุบัน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</si>
  <si>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</si>
  <si>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</si>
  <si>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</si>
  <si>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</si>
  <si>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กำไร (ขาดทุน) เบ็ดเสร็จอื่นสำหรับปี - สุทธิจากภาษี</t>
  </si>
  <si>
    <t>กำไร (ขาดทุน) เบ็ดเสร็จรวมสำหรับปี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</si>
  <si>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</si>
  <si>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</si>
  <si>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</si>
  <si>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</si>
  <si>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</si>
  <si>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</si>
  <si>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</si>
  <si>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</si>
  <si>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</si>
  <si>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</si>
  <si>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</si>
  <si>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</si>
  <si>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</si>
  <si>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เจ้าหนี้อื่น -กิจการที่เกี่ยวข้องกัน</t>
  </si>
  <si>
    <t>อาคาร และอุปกรณ์-สุทธิ</t>
  </si>
  <si>
    <t>อสังหาริมทรัพย์เพื่อการลงทุน</t>
  </si>
  <si>
    <t>กลับรายการค่าเผื่อด้อยค่าเงินลงทุน</t>
  </si>
  <si>
    <t>ค่าเผื่อด้อยค่าในเงินลงทุน(โอนกลับ)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</si>
  <si>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</si>
  <si>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</si>
  <si>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</si>
  <si>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</si>
  <si>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</si>
  <si>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</si>
  <si>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</si>
  <si>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</si>
  <si>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</si>
  <si>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</si>
  <si>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</si>
  <si>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กำไรจากการเปลี่ยนแปลงเงินลงทุน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</si>
  <si>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</si>
  <si>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</si>
  <si>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</si>
  <si>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ขาดทุน (กำไร) จากการเปลี่ยนแปลงประเภทเงินลงทุน</t>
  </si>
  <si>
    <t>เงินปันผลรับจากบริษัทอื่น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</si>
  <si>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</si>
  <si>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</si>
  <si>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</si>
  <si>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เงินปันผลรับจากบริษัทย่อย</t>
  </si>
  <si>
    <t>31 ธันวาคม 2561</t>
  </si>
  <si>
    <t>2561</t>
  </si>
  <si>
    <t>ยอดคงเหลือ ณ วันที่  1 มกราคม 2561</t>
  </si>
  <si>
    <t>ยอดคงเหลือ ณ วันที่ 31 ธันวาคม 2561</t>
  </si>
  <si>
    <t>กำไรจากอัตราแลกเปลี่ยน</t>
  </si>
  <si>
    <t>ขาดทุนจากการขายเงินลงทุนอื่น</t>
  </si>
  <si>
    <t>จ่ายเงินปันผล</t>
  </si>
  <si>
    <t>11 , 12</t>
  </si>
  <si>
    <t>7 , 10</t>
  </si>
  <si>
    <t>ณ วันที่ 31 ธันวาคม 2562</t>
  </si>
  <si>
    <t>31 ธันวาคม 2562</t>
  </si>
  <si>
    <t>- หุ้นสามัญ  5,647,349,128  หุ้น ในปี 2561</t>
  </si>
  <si>
    <t>- หุ้นสามัญ  7,047,006,083  หุ้น ในปี 2562</t>
  </si>
  <si>
    <t>- หุ้นสามัญ  5,637,604,866  หุ้น ใบปี 2561</t>
  </si>
  <si>
    <t>ใบสำคัญแสดงสิทธิ</t>
  </si>
  <si>
    <t>เงินรับล่วงหน้าค่าหุ้น</t>
  </si>
  <si>
    <t>สำหรับปีสิ้นสุดวันที่ 31 ธันวาคม 2562</t>
  </si>
  <si>
    <t>ยอดคงเหลือ ณ วันที่ 31 ธันวาคม 2562</t>
  </si>
  <si>
    <t>ยอดคงเหลือ ณ วันที่  1 มกราคม 2562</t>
  </si>
  <si>
    <t xml:space="preserve">     เพิ่มทุนจากการใช้สิทธิตามใบสำคัญแสดงสิทธิ</t>
  </si>
  <si>
    <t xml:space="preserve">     เงินรับล่วงหน้าค่าหุ้นสามัญ</t>
  </si>
  <si>
    <t xml:space="preserve">      จัดสรรกำไรสะสมเป็นสำรองตามกฎหมาย</t>
  </si>
  <si>
    <t>2562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</si>
  <si>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</si>
  <si>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</si>
  <si>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- หุ้นสามัญ  5,639,622,183  หุ้น ใบปี 2562</t>
  </si>
  <si>
    <t>กิจกรรมดำเนินงานและกิจกรรมลงทุนที่ไม่กระทบเงินสด</t>
  </si>
  <si>
    <t>เงินให้กู้ยืมแก่ - กิจการอื่น ลดลง</t>
  </si>
  <si>
    <t>ลูกหนี้อื่น - กิจการอื่น  ลดลง</t>
  </si>
  <si>
    <t>เงินลงทุนทั่วไป ลดลง</t>
  </si>
  <si>
    <t>เงินลงทุนชั่วคราวเพิ่มขึ้น</t>
  </si>
  <si>
    <t>เจ้าหนี้อื่น - กิจการอื่น</t>
  </si>
  <si>
    <t>4.3 , 9</t>
  </si>
  <si>
    <t xml:space="preserve">     โอนผลกำไร(ขาดทุน)จากการประมาณการตามหลัก -</t>
  </si>
  <si>
    <t xml:space="preserve">        คณิตศาสตร์ประกันภัยไปยังกำไรสะสม</t>
  </si>
  <si>
    <t>เงินลงทุนทั่วไป เพิ่มขึ้น</t>
  </si>
  <si>
    <t>เงินกู้ยืม - กิจการที่เกี่ยวข้องกัน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</si>
</sst>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#,##0.00;\(#,##0.00\)"/>
    <numFmt numFmtId="168" formatCode="#,##0;\(#,##0\)"/>
    <numFmt numFmtId="169" formatCode="#,##0.0;\(#,##0.0\)"/>
    <numFmt numFmtId="170" formatCode="0.0%"/>
    <numFmt numFmtId="171" formatCode="dd\-mmm\-yy_)"/>
    <numFmt numFmtId="172" formatCode="0.00_)"/>
    <numFmt numFmtId="173" formatCode="#,##0.00\ &quot;F&quot;;\-#,##0.00\ &quot;F&quot;"/>
    <numFmt numFmtId="174" formatCode="_-* #,##0_-;\-* #,##0_-;_-* &quot;-&quot;??_-;_-@_-"/>
    <numFmt numFmtId="175" formatCode="_(* #,##0.000_);_(* \(#,##0.000\);_(* &quot;-&quot;??_);_(@_)"/>
  </numFmts>
  <fonts count="37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Angsana New"/>
      <family val="1"/>
    </font>
    <font>
      <sz val="13"/>
      <name val="Angsana New"/>
      <family val="1"/>
    </font>
    <font>
      <sz val="13"/>
      <name val="AngsanaUPC"/>
      <family val="1"/>
      <charset val="222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2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43" fontId="1" fillId="0" borderId="0" applyFont="0" applyFill="0" applyBorder="0" applyAlignment="0" applyProtection="0"/>
    <xf numFmtId="173" fontId="9" fillId="0" borderId="0"/>
    <xf numFmtId="171" fontId="9" fillId="0" borderId="0"/>
    <xf numFmtId="170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2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1" fillId="21" borderId="2" applyNumberFormat="0" applyAlignment="0" applyProtection="0"/>
    <xf numFmtId="0" fontId="22" fillId="0" borderId="7" applyNumberFormat="0" applyFill="0" applyAlignment="0" applyProtection="0"/>
    <xf numFmtId="0" fontId="23" fillId="3" borderId="0" applyNumberFormat="0" applyBorder="0" applyAlignment="0" applyProtection="0"/>
    <xf numFmtId="0" fontId="24" fillId="20" borderId="9" applyNumberFormat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7" borderId="1" applyNumberFormat="0" applyAlignment="0" applyProtection="0"/>
    <xf numFmtId="0" fontId="31" fillId="24" borderId="0" applyNumberFormat="0" applyBorder="0" applyAlignment="0" applyProtection="0"/>
    <xf numFmtId="0" fontId="32" fillId="0" borderId="11" applyNumberFormat="0" applyFill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17" fillId="25" borderId="8" applyNumberFormat="0" applyFont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</cellStyleXfs>
  <cellXfs count="147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43" fontId="2" fillId="0" borderId="0" xfId="19" applyFont="1" applyFill="1" applyBorder="1"/>
    <xf numFmtId="167" fontId="3" fillId="0" borderId="0" xfId="0" applyNumberFormat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right"/>
    </xf>
    <xf numFmtId="167" fontId="3" fillId="0" borderId="0" xfId="19" applyNumberFormat="1" applyFont="1" applyFill="1"/>
    <xf numFmtId="0" fontId="3" fillId="0" borderId="0" xfId="0" applyNumberFormat="1" applyFont="1" applyFill="1" applyAlignment="1">
      <alignment horizontal="center"/>
    </xf>
    <xf numFmtId="43" fontId="3" fillId="0" borderId="0" xfId="19" applyFont="1" applyFill="1"/>
    <xf numFmtId="168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/>
    <xf numFmtId="0" fontId="3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168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43" fontId="3" fillId="0" borderId="0" xfId="19" applyFont="1" applyFill="1" applyBorder="1"/>
    <xf numFmtId="0" fontId="3" fillId="0" borderId="0" xfId="0" applyFont="1" applyFill="1" applyAlignment="1">
      <alignment horizontal="left"/>
    </xf>
    <xf numFmtId="167" fontId="3" fillId="0" borderId="0" xfId="0" applyNumberFormat="1" applyFont="1" applyFill="1" applyAlignment="1">
      <alignment horizontal="left"/>
    </xf>
    <xf numFmtId="167" fontId="3" fillId="0" borderId="0" xfId="19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7" fontId="3" fillId="0" borderId="0" xfId="19" quotePrefix="1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Alignment="1">
      <alignment horizontal="center"/>
    </xf>
    <xf numFmtId="43" fontId="3" fillId="0" borderId="0" xfId="19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8" fontId="3" fillId="0" borderId="0" xfId="0" applyNumberFormat="1" applyFont="1" applyFill="1" applyBorder="1"/>
    <xf numFmtId="167" fontId="3" fillId="0" borderId="12" xfId="19" quotePrefix="1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0" applyFont="1" applyFill="1" applyBorder="1" applyAlignment="1">
      <alignment horizontal="center"/>
    </xf>
    <xf numFmtId="0" fontId="3" fillId="0" borderId="12" xfId="19" applyNumberFormat="1" applyFont="1" applyFill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3" fillId="0" borderId="0" xfId="0" quotePrefix="1" applyFont="1" applyFill="1"/>
    <xf numFmtId="49" fontId="3" fillId="0" borderId="0" xfId="0" applyNumberFormat="1" applyFont="1" applyFill="1"/>
    <xf numFmtId="167" fontId="3" fillId="0" borderId="0" xfId="19" applyNumberFormat="1" applyFont="1" applyFill="1" applyAlignment="1"/>
    <xf numFmtId="167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7" fillId="0" borderId="0" xfId="19" applyNumberFormat="1" applyFont="1" applyFill="1" applyAlignment="1">
      <alignment horizontal="center"/>
    </xf>
    <xf numFmtId="167" fontId="7" fillId="0" borderId="12" xfId="19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/>
    <xf numFmtId="2" fontId="3" fillId="0" borderId="0" xfId="0" applyNumberFormat="1" applyFont="1" applyFill="1"/>
    <xf numFmtId="43" fontId="3" fillId="0" borderId="0" xfId="0" applyNumberFormat="1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top"/>
    </xf>
    <xf numFmtId="167" fontId="7" fillId="0" borderId="0" xfId="19" applyNumberFormat="1" applyFont="1" applyFill="1" applyBorder="1" applyAlignment="1">
      <alignment horizontal="center" vertical="top" wrapText="1"/>
    </xf>
    <xf numFmtId="167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43" fontId="13" fillId="0" borderId="0" xfId="19" applyFont="1" applyFill="1"/>
    <xf numFmtId="43" fontId="13" fillId="0" borderId="0" xfId="19" applyFont="1" applyFill="1" applyAlignment="1">
      <alignment horizontal="center"/>
    </xf>
    <xf numFmtId="43" fontId="13" fillId="0" borderId="12" xfId="19" applyFont="1" applyFill="1" applyBorder="1" applyAlignment="1">
      <alignment horizontal="center"/>
    </xf>
    <xf numFmtId="167" fontId="14" fillId="0" borderId="0" xfId="0" applyNumberFormat="1" applyFont="1" applyFill="1"/>
    <xf numFmtId="0" fontId="15" fillId="0" borderId="0" xfId="0" applyNumberFormat="1" applyFont="1" applyFill="1" applyAlignment="1">
      <alignment horizontal="center"/>
    </xf>
    <xf numFmtId="174" fontId="15" fillId="0" borderId="0" xfId="19" applyNumberFormat="1" applyFont="1" applyFill="1" applyBorder="1"/>
    <xf numFmtId="168" fontId="15" fillId="0" borderId="0" xfId="0" applyNumberFormat="1" applyFont="1" applyFill="1" applyBorder="1"/>
    <xf numFmtId="167" fontId="15" fillId="0" borderId="0" xfId="0" applyNumberFormat="1" applyFont="1" applyFill="1"/>
    <xf numFmtId="0" fontId="16" fillId="0" borderId="0" xfId="0" applyNumberFormat="1" applyFont="1" applyFill="1" applyAlignment="1">
      <alignment horizontal="center"/>
    </xf>
    <xf numFmtId="43" fontId="3" fillId="0" borderId="0" xfId="19" applyNumberFormat="1" applyFont="1" applyFill="1"/>
    <xf numFmtId="167" fontId="6" fillId="0" borderId="0" xfId="19" applyNumberFormat="1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67" fontId="3" fillId="0" borderId="13" xfId="19" applyNumberFormat="1" applyFont="1" applyFill="1" applyBorder="1" applyAlignment="1">
      <alignment horizontal="center"/>
    </xf>
    <xf numFmtId="39" fontId="18" fillId="0" borderId="0" xfId="0" applyNumberFormat="1" applyFont="1" applyFill="1"/>
    <xf numFmtId="0" fontId="18" fillId="0" borderId="0" xfId="0" applyFont="1" applyFill="1"/>
    <xf numFmtId="43" fontId="18" fillId="0" borderId="0" xfId="19" applyFont="1" applyFill="1"/>
    <xf numFmtId="167" fontId="3" fillId="0" borderId="0" xfId="19" applyNumberFormat="1" applyFont="1" applyFill="1" applyBorder="1" applyAlignment="1">
      <alignment horizontal="left"/>
    </xf>
    <xf numFmtId="4" fontId="3" fillId="0" borderId="0" xfId="0" applyNumberFormat="1" applyFont="1" applyFill="1"/>
    <xf numFmtId="43" fontId="3" fillId="0" borderId="0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/>
    <xf numFmtId="43" fontId="3" fillId="0" borderId="0" xfId="19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14" xfId="19" applyNumberFormat="1" applyFont="1" applyFill="1" applyBorder="1"/>
    <xf numFmtId="43" fontId="3" fillId="0" borderId="15" xfId="19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Border="1"/>
    <xf numFmtId="43" fontId="3" fillId="0" borderId="0" xfId="19" applyNumberFormat="1" applyFont="1" applyFill="1" applyBorder="1" applyAlignment="1">
      <alignment horizontal="right"/>
    </xf>
    <xf numFmtId="43" fontId="3" fillId="0" borderId="12" xfId="19" applyNumberFormat="1" applyFont="1" applyFill="1" applyBorder="1"/>
    <xf numFmtId="43" fontId="3" fillId="0" borderId="16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43" fontId="3" fillId="0" borderId="12" xfId="0" applyNumberFormat="1" applyFont="1" applyFill="1" applyBorder="1" applyAlignment="1">
      <alignment horizontal="right"/>
    </xf>
    <xf numFmtId="43" fontId="3" fillId="0" borderId="12" xfId="19" applyNumberFormat="1" applyFont="1" applyFill="1" applyBorder="1" applyAlignment="1">
      <alignment horizontal="right"/>
    </xf>
    <xf numFmtId="43" fontId="3" fillId="0" borderId="15" xfId="19" applyNumberFormat="1" applyFont="1" applyFill="1" applyBorder="1" applyAlignment="1">
      <alignment horizontal="right"/>
    </xf>
    <xf numFmtId="43" fontId="3" fillId="0" borderId="15" xfId="0" applyNumberFormat="1" applyFont="1" applyFill="1" applyBorder="1" applyAlignment="1">
      <alignment horizontal="right"/>
    </xf>
    <xf numFmtId="43" fontId="15" fillId="0" borderId="0" xfId="19" applyNumberFormat="1" applyFont="1" applyFill="1"/>
    <xf numFmtId="43" fontId="15" fillId="0" borderId="0" xfId="0" applyNumberFormat="1" applyFont="1" applyFill="1" applyBorder="1"/>
    <xf numFmtId="43" fontId="15" fillId="0" borderId="0" xfId="19" applyNumberFormat="1" applyFont="1" applyFill="1" applyBorder="1"/>
    <xf numFmtId="43" fontId="3" fillId="0" borderId="16" xfId="19" applyNumberFormat="1" applyFont="1" applyFill="1" applyBorder="1"/>
    <xf numFmtId="43" fontId="3" fillId="0" borderId="14" xfId="19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166" fontId="3" fillId="0" borderId="17" xfId="19" applyNumberFormat="1" applyFont="1" applyFill="1" applyBorder="1"/>
    <xf numFmtId="166" fontId="3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43" fontId="3" fillId="0" borderId="13" xfId="19" applyNumberFormat="1" applyFont="1" applyFill="1" applyBorder="1" applyAlignment="1">
      <alignment horizontal="right"/>
    </xf>
    <xf numFmtId="43" fontId="18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7" fontId="7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164" fontId="3" fillId="0" borderId="0" xfId="19" applyNumberFormat="1" applyFont="1" applyFill="1"/>
    <xf numFmtId="168" fontId="7" fillId="0" borderId="0" xfId="0" applyNumberFormat="1" applyFont="1" applyFill="1"/>
    <xf numFmtId="169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36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0" fontId="3" fillId="26" borderId="0" xfId="0" applyFont="1" applyFill="1"/>
    <xf numFmtId="0" fontId="3" fillId="26" borderId="0" xfId="0" applyFont="1" applyFill="1" applyBorder="1"/>
    <xf numFmtId="167" fontId="3" fillId="26" borderId="0" xfId="0" applyNumberFormat="1" applyFont="1" applyFill="1"/>
    <xf numFmtId="175" fontId="3" fillId="0" borderId="16" xfId="19" applyNumberFormat="1" applyFont="1" applyFill="1" applyBorder="1"/>
    <xf numFmtId="175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/>
    <xf numFmtId="167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12" xfId="0" applyNumberFormat="1" applyFont="1" applyFill="1" applyBorder="1" applyAlignment="1">
      <alignment horizontal="center"/>
    </xf>
    <xf numFmtId="167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/>
    </xf>
  </cellXfs>
  <cellStyles count="52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1D000000}"/>
    <cellStyle name="เซลล์ที่มีการเชื่อมโยง" xfId="30" xr:uid="{00000000-0005-0000-0000-00001E000000}"/>
    <cellStyle name="แย่" xfId="31" xr:uid="{00000000-0005-0000-0000-00001F000000}"/>
    <cellStyle name="แสดงผล" xfId="32" xr:uid="{00000000-0005-0000-0000-000020000000}"/>
    <cellStyle name="การคำนวณ" xfId="33" xr:uid="{00000000-0005-0000-0000-000021000000}"/>
    <cellStyle name="ข้อความเตือน" xfId="34" xr:uid="{00000000-0005-0000-0000-000022000000}"/>
    <cellStyle name="ข้อความอธิบาย" xfId="35" xr:uid="{00000000-0005-0000-0000-000023000000}"/>
    <cellStyle name="ชื่อเรื่อง" xfId="36" xr:uid="{00000000-0005-0000-0000-000024000000}"/>
    <cellStyle name="ดี" xfId="37" xr:uid="{00000000-0005-0000-0000-000025000000}"/>
    <cellStyle name="ป้อนค่า" xfId="38" xr:uid="{00000000-0005-0000-0000-000026000000}"/>
    <cellStyle name="ปานกลาง" xfId="39" xr:uid="{00000000-0005-0000-0000-000027000000}"/>
    <cellStyle name="ผลรวม" xfId="40" xr:uid="{00000000-0005-0000-0000-000028000000}"/>
    <cellStyle name="ส่วนที่ถูกเน้น1" xfId="41" xr:uid="{00000000-0005-0000-0000-000029000000}"/>
    <cellStyle name="ส่วนที่ถูกเน้น2" xfId="42" xr:uid="{00000000-0005-0000-0000-00002A000000}"/>
    <cellStyle name="ส่วนที่ถูกเน้น3" xfId="43" xr:uid="{00000000-0005-0000-0000-00002B000000}"/>
    <cellStyle name="ส่วนที่ถูกเน้น4" xfId="44" xr:uid="{00000000-0005-0000-0000-00002C000000}"/>
    <cellStyle name="ส่วนที่ถูกเน้น5" xfId="45" xr:uid="{00000000-0005-0000-0000-00002D000000}"/>
    <cellStyle name="ส่วนที่ถูกเน้น6" xfId="46" xr:uid="{00000000-0005-0000-0000-00002E000000}"/>
    <cellStyle name="หมายเหตุ" xfId="47" xr:uid="{00000000-0005-0000-0000-00002F000000}"/>
    <cellStyle name="หัวเรื่อง 1" xfId="48" xr:uid="{00000000-0005-0000-0000-000030000000}"/>
    <cellStyle name="หัวเรื่อง 2" xfId="49" xr:uid="{00000000-0005-0000-0000-000031000000}"/>
    <cellStyle name="หัวเรื่อง 3" xfId="50" xr:uid="{00000000-0005-0000-0000-000032000000}"/>
    <cellStyle name="หัวเรื่อง 4" xfId="51" xr:uid="{00000000-0005-0000-0000-00003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5"/>
  <sheetViews>
    <sheetView tabSelected="1" view="pageBreakPreview" zoomScaleNormal="100" zoomScaleSheetLayoutView="100" workbookViewId="0">
      <selection activeCell="C11" sqref="C11"/>
    </sheetView>
  </sheetViews>
  <sheetFormatPr defaultRowHeight="18" x14ac:dyDescent="0.4"/>
  <cols>
    <col min="1" max="2" width="2.7109375" style="6" customWidth="1"/>
    <col min="3" max="3" width="32.85546875" style="6" customWidth="1"/>
    <col min="4" max="4" width="6.28515625" style="129" customWidth="1"/>
    <col min="5" max="5" width="0.85546875" style="129" customWidth="1"/>
    <col min="6" max="6" width="12.85546875" style="129" customWidth="1"/>
    <col min="7" max="7" width="0.7109375" style="129" customWidth="1"/>
    <col min="8" max="8" width="12.85546875" style="129" customWidth="1"/>
    <col min="9" max="9" width="0.85546875" style="6" customWidth="1"/>
    <col min="10" max="10" width="12.85546875" style="9" customWidth="1"/>
    <col min="11" max="11" width="1" style="9" customWidth="1"/>
    <col min="12" max="12" width="12.85546875" style="9" customWidth="1"/>
    <col min="13" max="13" width="2.7109375" style="6" customWidth="1"/>
    <col min="14" max="14" width="13.85546875" style="6" customWidth="1"/>
    <col min="15" max="15" width="2.7109375" style="6" customWidth="1"/>
    <col min="16" max="16" width="14.5703125" style="6" customWidth="1"/>
    <col min="17" max="17" width="11" style="6" customWidth="1"/>
    <col min="18" max="16384" width="9.140625" style="6"/>
  </cols>
  <sheetData>
    <row r="1" spans="1:15" x14ac:dyDescent="0.4">
      <c r="D1" s="29"/>
      <c r="E1" s="29"/>
      <c r="F1" s="14"/>
      <c r="G1" s="14"/>
      <c r="H1" s="14"/>
      <c r="J1" s="14"/>
      <c r="K1" s="14"/>
      <c r="L1" s="14"/>
      <c r="M1" s="15"/>
      <c r="N1" s="15"/>
      <c r="O1" s="15"/>
    </row>
    <row r="2" spans="1:15" x14ac:dyDescent="0.4">
      <c r="A2" s="135" t="s">
        <v>52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5" ht="18" customHeight="1" x14ac:dyDescent="0.4">
      <c r="A3" s="135" t="s">
        <v>103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</row>
    <row r="4" spans="1:15" ht="20.25" customHeight="1" x14ac:dyDescent="0.4">
      <c r="A4" s="135" t="s">
        <v>205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</row>
    <row r="5" spans="1:15" x14ac:dyDescent="0.4">
      <c r="A5" s="129"/>
      <c r="B5" s="129"/>
      <c r="F5" s="136" t="s">
        <v>13</v>
      </c>
      <c r="G5" s="136"/>
      <c r="H5" s="136"/>
      <c r="I5" s="136"/>
      <c r="J5" s="136"/>
      <c r="K5" s="136"/>
      <c r="L5" s="136"/>
    </row>
    <row r="6" spans="1:15" x14ac:dyDescent="0.4">
      <c r="F6" s="137" t="s">
        <v>34</v>
      </c>
      <c r="G6" s="137"/>
      <c r="H6" s="137"/>
      <c r="J6" s="138" t="s">
        <v>35</v>
      </c>
      <c r="K6" s="138"/>
      <c r="L6" s="138"/>
    </row>
    <row r="7" spans="1:15" x14ac:dyDescent="0.4">
      <c r="D7" s="126" t="s">
        <v>40</v>
      </c>
      <c r="E7" s="24"/>
      <c r="F7" s="36" t="s">
        <v>206</v>
      </c>
      <c r="G7" s="25"/>
      <c r="H7" s="36" t="s">
        <v>196</v>
      </c>
      <c r="J7" s="36" t="str">
        <f>+F7</f>
        <v>31 ธันวาคม 2562</v>
      </c>
      <c r="K7" s="25"/>
      <c r="L7" s="36" t="str">
        <f>+H7</f>
        <v>31 ธันวาคม 2561</v>
      </c>
    </row>
    <row r="8" spans="1:15" s="53" customFormat="1" ht="18" customHeight="1" x14ac:dyDescent="0.35">
      <c r="D8" s="49"/>
      <c r="E8" s="49"/>
      <c r="F8" s="70"/>
      <c r="G8" s="70"/>
      <c r="H8" s="70"/>
      <c r="I8" s="54"/>
      <c r="J8" s="70"/>
      <c r="K8" s="70"/>
      <c r="L8" s="70"/>
    </row>
    <row r="9" spans="1:15" ht="18" customHeight="1" x14ac:dyDescent="0.4">
      <c r="A9" s="139" t="s">
        <v>5</v>
      </c>
      <c r="B9" s="139"/>
      <c r="C9" s="139"/>
      <c r="D9" s="24"/>
      <c r="E9" s="24"/>
      <c r="F9" s="6"/>
      <c r="G9" s="6"/>
      <c r="H9" s="6"/>
      <c r="J9" s="56"/>
      <c r="K9" s="56"/>
      <c r="L9" s="56"/>
    </row>
    <row r="10" spans="1:15" x14ac:dyDescent="0.4">
      <c r="A10" s="6" t="s">
        <v>6</v>
      </c>
      <c r="F10" s="128"/>
      <c r="G10" s="128"/>
      <c r="H10" s="128"/>
    </row>
    <row r="11" spans="1:15" x14ac:dyDescent="0.4">
      <c r="B11" s="6" t="s">
        <v>14</v>
      </c>
      <c r="D11" s="129">
        <v>3</v>
      </c>
      <c r="F11" s="82">
        <v>722370776.52999997</v>
      </c>
      <c r="G11" s="82"/>
      <c r="H11" s="82">
        <v>170710951.13999999</v>
      </c>
      <c r="I11" s="52"/>
      <c r="J11" s="69">
        <v>583036900.91999996</v>
      </c>
      <c r="K11" s="69"/>
      <c r="L11" s="69">
        <v>29506348</v>
      </c>
    </row>
    <row r="12" spans="1:15" x14ac:dyDescent="0.4">
      <c r="B12" s="17" t="s">
        <v>99</v>
      </c>
      <c r="D12" s="129">
        <v>4</v>
      </c>
      <c r="F12" s="82">
        <v>1306637583.98</v>
      </c>
      <c r="G12" s="82"/>
      <c r="H12" s="82">
        <v>882381614.42000008</v>
      </c>
      <c r="I12" s="52"/>
      <c r="J12" s="69">
        <v>959840180.19000006</v>
      </c>
      <c r="K12" s="69"/>
      <c r="L12" s="69">
        <v>380587218.69</v>
      </c>
    </row>
    <row r="13" spans="1:15" x14ac:dyDescent="0.4">
      <c r="B13" s="6" t="s">
        <v>93</v>
      </c>
      <c r="F13" s="82"/>
      <c r="G13" s="82"/>
      <c r="H13" s="82"/>
      <c r="I13" s="52"/>
      <c r="J13" s="69"/>
      <c r="K13" s="69"/>
      <c r="L13" s="69"/>
    </row>
    <row r="14" spans="1:15" x14ac:dyDescent="0.4">
      <c r="C14" s="6" t="s">
        <v>36</v>
      </c>
      <c r="D14" s="134">
        <v>5</v>
      </c>
      <c r="E14" s="134"/>
      <c r="F14" s="82">
        <v>13078697.34</v>
      </c>
      <c r="G14" s="82"/>
      <c r="H14" s="82">
        <v>153396691.5</v>
      </c>
      <c r="I14" s="52"/>
      <c r="J14" s="69">
        <v>11313197.34</v>
      </c>
      <c r="K14" s="69"/>
      <c r="L14" s="69">
        <v>49326755.579999998</v>
      </c>
      <c r="M14" s="15"/>
      <c r="N14" s="15"/>
      <c r="O14" s="15"/>
    </row>
    <row r="15" spans="1:15" x14ac:dyDescent="0.4">
      <c r="C15" s="6" t="s">
        <v>33</v>
      </c>
      <c r="D15" s="134">
        <v>2.2000000000000002</v>
      </c>
      <c r="E15" s="134"/>
      <c r="F15" s="82">
        <v>18571348.120000001</v>
      </c>
      <c r="G15" s="82"/>
      <c r="H15" s="82">
        <v>8537173.5600000005</v>
      </c>
      <c r="I15" s="52"/>
      <c r="J15" s="69">
        <v>14150764.779999999</v>
      </c>
      <c r="K15" s="69"/>
      <c r="L15" s="69">
        <v>1074478.6399999999</v>
      </c>
      <c r="M15" s="15"/>
      <c r="N15" s="15"/>
      <c r="O15" s="15"/>
    </row>
    <row r="16" spans="1:15" x14ac:dyDescent="0.4">
      <c r="B16" s="6" t="s">
        <v>130</v>
      </c>
      <c r="D16" s="134"/>
      <c r="E16" s="134"/>
      <c r="F16" s="82"/>
      <c r="G16" s="82"/>
      <c r="H16" s="82"/>
      <c r="I16" s="52"/>
      <c r="J16" s="69"/>
      <c r="K16" s="69"/>
      <c r="L16" s="69"/>
      <c r="M16" s="15"/>
      <c r="N16" s="15"/>
      <c r="O16" s="15"/>
    </row>
    <row r="17" spans="1:15" x14ac:dyDescent="0.4">
      <c r="C17" s="6" t="s">
        <v>87</v>
      </c>
      <c r="D17" s="134">
        <v>6</v>
      </c>
      <c r="E17" s="134"/>
      <c r="F17" s="82">
        <v>37784511.770000003</v>
      </c>
      <c r="G17" s="82"/>
      <c r="H17" s="82">
        <v>91264662.680000007</v>
      </c>
      <c r="I17" s="52"/>
      <c r="J17" s="69">
        <v>37462417.759999998</v>
      </c>
      <c r="K17" s="69"/>
      <c r="L17" s="69">
        <v>91012094</v>
      </c>
      <c r="M17" s="15"/>
      <c r="N17" s="15"/>
      <c r="O17" s="15"/>
    </row>
    <row r="18" spans="1:15" x14ac:dyDescent="0.4">
      <c r="C18" s="6" t="s">
        <v>33</v>
      </c>
      <c r="D18" s="134">
        <v>2.2999999999999998</v>
      </c>
      <c r="E18" s="134"/>
      <c r="F18" s="82">
        <v>0</v>
      </c>
      <c r="G18" s="82"/>
      <c r="H18" s="82">
        <v>0</v>
      </c>
      <c r="I18" s="52"/>
      <c r="J18" s="69">
        <v>6493815.3899999997</v>
      </c>
      <c r="K18" s="69"/>
      <c r="L18" s="69">
        <v>74115423.909999996</v>
      </c>
      <c r="M18" s="15"/>
      <c r="N18" s="15"/>
      <c r="O18" s="15"/>
    </row>
    <row r="19" spans="1:15" x14ac:dyDescent="0.4">
      <c r="B19" s="6" t="s">
        <v>69</v>
      </c>
      <c r="D19" s="134"/>
      <c r="E19" s="134"/>
      <c r="F19" s="82"/>
      <c r="G19" s="82"/>
      <c r="H19" s="82"/>
      <c r="I19" s="69"/>
      <c r="J19" s="69"/>
      <c r="K19" s="69"/>
      <c r="L19" s="69"/>
      <c r="M19" s="15"/>
      <c r="N19" s="15"/>
      <c r="O19" s="15"/>
    </row>
    <row r="20" spans="1:15" x14ac:dyDescent="0.4">
      <c r="C20" s="6" t="s">
        <v>183</v>
      </c>
      <c r="D20" s="134">
        <v>7</v>
      </c>
      <c r="E20" s="134"/>
      <c r="F20" s="82">
        <v>309000000</v>
      </c>
      <c r="G20" s="82"/>
      <c r="H20" s="82">
        <v>130000000</v>
      </c>
      <c r="I20" s="69"/>
      <c r="J20" s="83">
        <v>309000000</v>
      </c>
      <c r="K20" s="83"/>
      <c r="L20" s="83">
        <v>130000000</v>
      </c>
      <c r="M20" s="15"/>
      <c r="N20" s="15"/>
      <c r="O20" s="15"/>
    </row>
    <row r="21" spans="1:15" x14ac:dyDescent="0.4">
      <c r="C21" s="6" t="s">
        <v>33</v>
      </c>
      <c r="D21" s="134">
        <v>2.4</v>
      </c>
      <c r="E21" s="134"/>
      <c r="F21" s="82">
        <v>0</v>
      </c>
      <c r="G21" s="82"/>
      <c r="H21" s="82">
        <v>0</v>
      </c>
      <c r="I21" s="69"/>
      <c r="J21" s="83">
        <v>489119235</v>
      </c>
      <c r="K21" s="83"/>
      <c r="L21" s="83">
        <v>85600000</v>
      </c>
      <c r="M21" s="15"/>
      <c r="N21" s="15"/>
      <c r="O21" s="15"/>
    </row>
    <row r="22" spans="1:15" x14ac:dyDescent="0.4">
      <c r="B22" s="6" t="s">
        <v>45</v>
      </c>
      <c r="D22" s="134"/>
      <c r="E22" s="134"/>
      <c r="F22" s="82"/>
      <c r="G22" s="82"/>
      <c r="H22" s="82"/>
      <c r="I22" s="52"/>
      <c r="J22" s="69"/>
      <c r="K22" s="69"/>
      <c r="L22" s="69"/>
      <c r="M22" s="15"/>
      <c r="N22" s="15"/>
      <c r="O22" s="15"/>
    </row>
    <row r="23" spans="1:15" x14ac:dyDescent="0.4">
      <c r="C23" s="6" t="s">
        <v>85</v>
      </c>
      <c r="D23" s="134"/>
      <c r="E23" s="134"/>
      <c r="F23" s="82">
        <v>14559719.700000001</v>
      </c>
      <c r="G23" s="82"/>
      <c r="H23" s="82">
        <v>10237752.789999999</v>
      </c>
      <c r="I23" s="52"/>
      <c r="J23" s="69">
        <v>12706438.98</v>
      </c>
      <c r="K23" s="69"/>
      <c r="L23" s="69">
        <v>8515422.3999999985</v>
      </c>
      <c r="M23" s="15"/>
      <c r="N23" s="15"/>
      <c r="O23" s="15"/>
    </row>
    <row r="24" spans="1:15" x14ac:dyDescent="0.4">
      <c r="C24" s="6" t="s">
        <v>15</v>
      </c>
      <c r="F24" s="84">
        <f>SUM(F11:F23)</f>
        <v>2422002637.4399996</v>
      </c>
      <c r="G24" s="87"/>
      <c r="H24" s="84">
        <f>SUM(H11:H23)</f>
        <v>1446528846.0899999</v>
      </c>
      <c r="I24" s="52"/>
      <c r="J24" s="84">
        <f>SUM(J11:J23)</f>
        <v>2423122950.3600001</v>
      </c>
      <c r="K24" s="87"/>
      <c r="L24" s="84">
        <f>SUM(L11:L23)</f>
        <v>849737741.21999991</v>
      </c>
      <c r="M24" s="15"/>
      <c r="N24" s="15"/>
      <c r="O24" s="15"/>
    </row>
    <row r="25" spans="1:15" x14ac:dyDescent="0.4">
      <c r="F25" s="83"/>
      <c r="G25" s="83"/>
      <c r="H25" s="83"/>
      <c r="I25" s="52"/>
      <c r="J25" s="69"/>
      <c r="K25" s="69"/>
      <c r="L25" s="69"/>
      <c r="M25" s="15"/>
      <c r="N25" s="15"/>
      <c r="O25" s="15"/>
    </row>
    <row r="26" spans="1:15" x14ac:dyDescent="0.4">
      <c r="A26" s="6" t="s">
        <v>46</v>
      </c>
      <c r="F26" s="83"/>
      <c r="G26" s="83"/>
      <c r="H26" s="83"/>
      <c r="I26" s="52"/>
      <c r="J26" s="69"/>
      <c r="K26" s="69"/>
      <c r="L26" s="69"/>
      <c r="M26" s="15"/>
      <c r="N26" s="15"/>
      <c r="O26" s="15"/>
    </row>
    <row r="27" spans="1:15" hidden="1" x14ac:dyDescent="0.4">
      <c r="B27" s="6" t="s">
        <v>84</v>
      </c>
      <c r="D27" s="129">
        <v>8</v>
      </c>
      <c r="F27" s="83">
        <v>0</v>
      </c>
      <c r="G27" s="83"/>
      <c r="H27" s="83">
        <v>0</v>
      </c>
      <c r="I27" s="52"/>
      <c r="J27" s="69">
        <v>0</v>
      </c>
      <c r="K27" s="69"/>
      <c r="L27" s="69">
        <v>0</v>
      </c>
      <c r="M27" s="15"/>
      <c r="N27" s="15"/>
      <c r="O27" s="15"/>
    </row>
    <row r="28" spans="1:15" x14ac:dyDescent="0.4">
      <c r="B28" s="6" t="s">
        <v>60</v>
      </c>
      <c r="D28" s="129">
        <v>8</v>
      </c>
      <c r="F28" s="82">
        <v>0</v>
      </c>
      <c r="G28" s="82"/>
      <c r="H28" s="82">
        <v>0</v>
      </c>
      <c r="I28" s="52"/>
      <c r="J28" s="69">
        <v>58077100</v>
      </c>
      <c r="K28" s="69"/>
      <c r="L28" s="69">
        <v>58077100</v>
      </c>
      <c r="M28" s="15"/>
      <c r="N28" s="15"/>
      <c r="O28" s="15"/>
    </row>
    <row r="29" spans="1:15" x14ac:dyDescent="0.4">
      <c r="B29" s="6" t="s">
        <v>53</v>
      </c>
      <c r="D29" s="129">
        <v>9</v>
      </c>
      <c r="F29" s="82">
        <v>441243524.53000003</v>
      </c>
      <c r="G29" s="82"/>
      <c r="H29" s="82">
        <v>485000550.13</v>
      </c>
      <c r="I29" s="52"/>
      <c r="J29" s="69">
        <v>441243013.73000002</v>
      </c>
      <c r="K29" s="69"/>
      <c r="L29" s="69">
        <v>485000000</v>
      </c>
      <c r="M29" s="15"/>
      <c r="N29" s="15"/>
      <c r="O29" s="15"/>
    </row>
    <row r="30" spans="1:15" x14ac:dyDescent="0.4">
      <c r="B30" s="6" t="s">
        <v>184</v>
      </c>
      <c r="D30" s="129">
        <v>10</v>
      </c>
      <c r="F30" s="82">
        <v>391500000</v>
      </c>
      <c r="G30" s="82"/>
      <c r="H30" s="82">
        <v>760000000</v>
      </c>
      <c r="I30" s="52"/>
      <c r="J30" s="69">
        <v>391500000</v>
      </c>
      <c r="K30" s="69"/>
      <c r="L30" s="69">
        <v>760000000</v>
      </c>
      <c r="M30" s="15"/>
      <c r="N30" s="15"/>
      <c r="O30" s="15"/>
    </row>
    <row r="31" spans="1:15" x14ac:dyDescent="0.4">
      <c r="B31" s="6" t="s">
        <v>171</v>
      </c>
      <c r="D31" s="129">
        <v>11</v>
      </c>
      <c r="F31" s="83">
        <v>30428177.530000001</v>
      </c>
      <c r="G31" s="83"/>
      <c r="H31" s="83">
        <v>33877211.159999996</v>
      </c>
      <c r="I31" s="52"/>
      <c r="J31" s="69">
        <v>30428177.530000001</v>
      </c>
      <c r="K31" s="69"/>
      <c r="L31" s="69">
        <v>33510807.920000002</v>
      </c>
      <c r="M31" s="15"/>
      <c r="N31" s="15"/>
      <c r="O31" s="15"/>
    </row>
    <row r="32" spans="1:15" x14ac:dyDescent="0.4">
      <c r="B32" s="6" t="s">
        <v>172</v>
      </c>
      <c r="D32" s="129">
        <v>12</v>
      </c>
      <c r="F32" s="111">
        <v>6930688.5</v>
      </c>
      <c r="G32" s="111"/>
      <c r="H32" s="111">
        <v>7370866.1600000001</v>
      </c>
      <c r="I32" s="46"/>
      <c r="J32" s="112">
        <v>6930688.5</v>
      </c>
      <c r="K32" s="112"/>
      <c r="L32" s="112">
        <v>7370866.1600000001</v>
      </c>
      <c r="M32" s="15"/>
      <c r="N32" s="15"/>
      <c r="O32" s="15"/>
    </row>
    <row r="33" spans="1:15" x14ac:dyDescent="0.4">
      <c r="B33" s="6" t="s">
        <v>138</v>
      </c>
      <c r="D33" s="10">
        <v>18.3</v>
      </c>
      <c r="F33" s="83">
        <v>58141372.549999997</v>
      </c>
      <c r="G33" s="83"/>
      <c r="H33" s="83">
        <v>25724711.870000001</v>
      </c>
      <c r="I33" s="52"/>
      <c r="J33" s="69">
        <v>50459796.030000001</v>
      </c>
      <c r="K33" s="69"/>
      <c r="L33" s="69">
        <v>24810367.149999999</v>
      </c>
      <c r="M33" s="15"/>
      <c r="N33" s="15"/>
      <c r="O33" s="15"/>
    </row>
    <row r="34" spans="1:15" x14ac:dyDescent="0.4">
      <c r="B34" s="6" t="s">
        <v>47</v>
      </c>
      <c r="F34" s="83"/>
      <c r="G34" s="83"/>
      <c r="H34" s="83"/>
      <c r="I34" s="52"/>
      <c r="J34" s="69"/>
      <c r="K34" s="69"/>
      <c r="L34" s="69"/>
      <c r="M34" s="15"/>
      <c r="N34" s="15"/>
      <c r="O34" s="15"/>
    </row>
    <row r="35" spans="1:15" x14ac:dyDescent="0.4">
      <c r="C35" s="6" t="s">
        <v>32</v>
      </c>
      <c r="F35" s="83">
        <v>30288234.969999999</v>
      </c>
      <c r="G35" s="83"/>
      <c r="H35" s="83">
        <v>6536277.9000000004</v>
      </c>
      <c r="I35" s="52"/>
      <c r="J35" s="69">
        <v>27784152.960000001</v>
      </c>
      <c r="K35" s="69"/>
      <c r="L35" s="69">
        <v>4064767.51</v>
      </c>
      <c r="M35" s="15"/>
      <c r="N35" s="15"/>
      <c r="O35" s="15"/>
    </row>
    <row r="36" spans="1:15" x14ac:dyDescent="0.4">
      <c r="C36" s="6" t="s">
        <v>44</v>
      </c>
      <c r="F36" s="83">
        <v>53265141.799999997</v>
      </c>
      <c r="G36" s="83"/>
      <c r="H36" s="83">
        <v>162900</v>
      </c>
      <c r="I36" s="52"/>
      <c r="J36" s="69">
        <v>53265141.799999997</v>
      </c>
      <c r="K36" s="69"/>
      <c r="L36" s="69">
        <v>162900</v>
      </c>
      <c r="M36" s="15"/>
      <c r="N36" s="15"/>
      <c r="O36" s="15"/>
    </row>
    <row r="37" spans="1:15" x14ac:dyDescent="0.4">
      <c r="C37" s="6" t="s">
        <v>16</v>
      </c>
      <c r="F37" s="84">
        <f>SUM(F27:F36)</f>
        <v>1011797139.8799999</v>
      </c>
      <c r="G37" s="87"/>
      <c r="H37" s="84">
        <f>SUM(H27:H36)</f>
        <v>1318672517.2200003</v>
      </c>
      <c r="I37" s="52"/>
      <c r="J37" s="84">
        <f>SUM(J27:J36)</f>
        <v>1059688070.55</v>
      </c>
      <c r="K37" s="87"/>
      <c r="L37" s="84">
        <f>SUM(L27:L36)</f>
        <v>1372996808.7400002</v>
      </c>
      <c r="M37" s="15"/>
      <c r="N37" s="15"/>
      <c r="O37" s="15"/>
    </row>
    <row r="38" spans="1:15" ht="18.75" thickBot="1" x14ac:dyDescent="0.45">
      <c r="A38" s="6" t="s">
        <v>48</v>
      </c>
      <c r="F38" s="85">
        <f>+F37+F24</f>
        <v>3433799777.3199997</v>
      </c>
      <c r="G38" s="87"/>
      <c r="H38" s="85">
        <f>+H37+H24</f>
        <v>2765201363.3100004</v>
      </c>
      <c r="I38" s="52"/>
      <c r="J38" s="85">
        <f>+J37+J24</f>
        <v>3482811020.9099998</v>
      </c>
      <c r="K38" s="87"/>
      <c r="L38" s="85">
        <f>+L37+L24</f>
        <v>2222734549.96</v>
      </c>
      <c r="M38" s="15"/>
      <c r="N38" s="15"/>
      <c r="O38" s="15"/>
    </row>
    <row r="39" spans="1:15" ht="18.75" thickTop="1" x14ac:dyDescent="0.4">
      <c r="F39" s="86"/>
      <c r="G39" s="86"/>
      <c r="H39" s="86"/>
      <c r="I39" s="52"/>
      <c r="J39" s="87"/>
      <c r="K39" s="87"/>
      <c r="L39" s="87"/>
      <c r="M39" s="15"/>
      <c r="N39" s="15"/>
      <c r="O39" s="15"/>
    </row>
    <row r="40" spans="1:15" x14ac:dyDescent="0.4">
      <c r="A40" s="6" t="s">
        <v>145</v>
      </c>
      <c r="F40" s="86"/>
      <c r="G40" s="86"/>
      <c r="H40" s="86"/>
      <c r="I40" s="52"/>
      <c r="J40" s="69"/>
      <c r="K40" s="69"/>
      <c r="L40" s="69"/>
      <c r="M40" s="15"/>
      <c r="N40" s="15"/>
      <c r="O40" s="15"/>
    </row>
    <row r="41" spans="1:15" x14ac:dyDescent="0.4">
      <c r="F41" s="86"/>
      <c r="G41" s="86"/>
      <c r="H41" s="86"/>
      <c r="I41" s="52"/>
      <c r="J41" s="69"/>
      <c r="K41" s="69"/>
      <c r="L41" s="69"/>
      <c r="M41" s="15"/>
      <c r="N41" s="15"/>
      <c r="O41" s="15"/>
    </row>
    <row r="42" spans="1:15" x14ac:dyDescent="0.4">
      <c r="M42" s="15"/>
      <c r="N42" s="15"/>
      <c r="O42" s="15"/>
    </row>
    <row r="43" spans="1:15" ht="13.5" customHeight="1" x14ac:dyDescent="0.4">
      <c r="M43" s="15"/>
      <c r="N43" s="15"/>
      <c r="O43" s="15"/>
    </row>
    <row r="44" spans="1:15" x14ac:dyDescent="0.4">
      <c r="A44" s="129"/>
      <c r="B44" s="21" t="s">
        <v>159</v>
      </c>
      <c r="C44" s="129"/>
      <c r="D44" s="21"/>
      <c r="G44" s="21"/>
      <c r="H44" s="21" t="s">
        <v>158</v>
      </c>
      <c r="I44" s="129"/>
      <c r="J44" s="129"/>
      <c r="K44" s="129"/>
      <c r="L44" s="129"/>
      <c r="M44" s="15"/>
      <c r="N44" s="15"/>
      <c r="O44" s="15"/>
    </row>
    <row r="45" spans="1:15" x14ac:dyDescent="0.4">
      <c r="A45" s="141"/>
      <c r="B45" s="14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5"/>
      <c r="N45" s="15"/>
      <c r="O45" s="15"/>
    </row>
    <row r="46" spans="1:15" x14ac:dyDescent="0.4">
      <c r="A46" s="21"/>
      <c r="B46" s="22"/>
      <c r="C46" s="129"/>
      <c r="I46" s="129"/>
      <c r="J46" s="129"/>
      <c r="K46" s="129"/>
      <c r="L46" s="129"/>
      <c r="M46" s="15"/>
      <c r="N46" s="15"/>
      <c r="O46" s="15"/>
    </row>
    <row r="47" spans="1:15" x14ac:dyDescent="0.4">
      <c r="A47" s="135" t="str">
        <f>+A2</f>
        <v>บริษัท บรุ๊คเคอร์ กรุ๊ป จำกัด (มหาชน) และบริษัทย่อย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5"/>
      <c r="N47" s="15"/>
      <c r="O47" s="15"/>
    </row>
    <row r="48" spans="1:15" x14ac:dyDescent="0.4">
      <c r="A48" s="135" t="str">
        <f>+A3</f>
        <v>งบแสดงฐานะการเงิน</v>
      </c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5"/>
      <c r="N48" s="15"/>
      <c r="O48" s="15"/>
    </row>
    <row r="49" spans="1:15" x14ac:dyDescent="0.4">
      <c r="A49" s="135" t="str">
        <f>+A4</f>
        <v>ณ วันที่ 31 ธันวาคม 2562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5"/>
      <c r="N49" s="15"/>
      <c r="O49" s="15"/>
    </row>
    <row r="50" spans="1:15" ht="21" customHeight="1" x14ac:dyDescent="0.4">
      <c r="D50" s="6"/>
      <c r="E50" s="6"/>
      <c r="F50" s="136" t="s">
        <v>13</v>
      </c>
      <c r="G50" s="136"/>
      <c r="H50" s="136"/>
      <c r="I50" s="136"/>
      <c r="J50" s="136"/>
      <c r="K50" s="136"/>
      <c r="L50" s="136"/>
      <c r="M50" s="15"/>
      <c r="N50" s="15"/>
      <c r="O50" s="15"/>
    </row>
    <row r="51" spans="1:15" x14ac:dyDescent="0.4">
      <c r="D51" s="6"/>
      <c r="E51" s="6"/>
      <c r="F51" s="137" t="s">
        <v>34</v>
      </c>
      <c r="G51" s="137"/>
      <c r="H51" s="137"/>
      <c r="J51" s="138" t="s">
        <v>35</v>
      </c>
      <c r="K51" s="138"/>
      <c r="L51" s="138"/>
      <c r="M51" s="15"/>
      <c r="N51" s="15"/>
      <c r="O51" s="15"/>
    </row>
    <row r="52" spans="1:15" x14ac:dyDescent="0.4">
      <c r="D52" s="126" t="s">
        <v>40</v>
      </c>
      <c r="E52" s="24"/>
      <c r="F52" s="127" t="str">
        <f>+F7</f>
        <v>31 ธันวาคม 2562</v>
      </c>
      <c r="G52" s="131"/>
      <c r="H52" s="127" t="str">
        <f>+H7</f>
        <v>31 ธันวาคม 2561</v>
      </c>
      <c r="J52" s="127" t="str">
        <f>+J7</f>
        <v>31 ธันวาคม 2562</v>
      </c>
      <c r="K52" s="25"/>
      <c r="L52" s="127" t="str">
        <f>+L7</f>
        <v>31 ธันวาคม 2561</v>
      </c>
      <c r="M52" s="15"/>
      <c r="N52" s="15"/>
      <c r="O52" s="15"/>
    </row>
    <row r="53" spans="1:15" s="53" customFormat="1" ht="16.5" x14ac:dyDescent="0.35">
      <c r="D53" s="49"/>
      <c r="E53" s="49"/>
      <c r="F53" s="70"/>
      <c r="G53" s="70"/>
      <c r="H53" s="70"/>
      <c r="I53" s="54"/>
      <c r="J53" s="70"/>
      <c r="K53" s="70"/>
      <c r="L53" s="70"/>
    </row>
    <row r="54" spans="1:15" ht="18" customHeight="1" x14ac:dyDescent="0.4">
      <c r="A54" s="139" t="s">
        <v>8</v>
      </c>
      <c r="B54" s="139"/>
      <c r="C54" s="139"/>
      <c r="D54" s="24"/>
      <c r="E54" s="24"/>
      <c r="F54" s="25"/>
      <c r="G54" s="25"/>
      <c r="H54" s="25"/>
      <c r="J54" s="25"/>
      <c r="K54" s="25"/>
      <c r="L54" s="25"/>
      <c r="M54" s="15"/>
      <c r="N54" s="15"/>
      <c r="O54" s="15"/>
    </row>
    <row r="55" spans="1:15" x14ac:dyDescent="0.4">
      <c r="A55" s="6" t="s">
        <v>49</v>
      </c>
      <c r="F55" s="83"/>
      <c r="G55" s="83"/>
      <c r="H55" s="83"/>
      <c r="I55" s="52"/>
      <c r="J55" s="69"/>
      <c r="K55" s="69"/>
      <c r="L55" s="69"/>
      <c r="M55" s="15"/>
      <c r="N55" s="15"/>
      <c r="O55" s="15"/>
    </row>
    <row r="56" spans="1:15" x14ac:dyDescent="0.4">
      <c r="B56" s="6" t="s">
        <v>185</v>
      </c>
      <c r="D56" s="129">
        <v>15</v>
      </c>
      <c r="F56" s="83">
        <v>350000000</v>
      </c>
      <c r="G56" s="83"/>
      <c r="H56" s="83">
        <v>500000000</v>
      </c>
      <c r="I56" s="52"/>
      <c r="J56" s="69">
        <v>350000000</v>
      </c>
      <c r="K56" s="69"/>
      <c r="L56" s="69">
        <v>500000000</v>
      </c>
      <c r="M56" s="15"/>
      <c r="N56" s="15"/>
      <c r="O56" s="15"/>
    </row>
    <row r="57" spans="1:15" x14ac:dyDescent="0.4">
      <c r="B57" s="6" t="s">
        <v>86</v>
      </c>
      <c r="F57" s="82"/>
      <c r="G57" s="82"/>
      <c r="H57" s="82"/>
      <c r="I57" s="52"/>
      <c r="J57" s="69"/>
      <c r="K57" s="69"/>
      <c r="L57" s="69"/>
      <c r="M57" s="15"/>
      <c r="N57" s="15"/>
      <c r="O57" s="15"/>
    </row>
    <row r="58" spans="1:15" x14ac:dyDescent="0.4">
      <c r="C58" s="6" t="s">
        <v>87</v>
      </c>
      <c r="D58" s="129">
        <v>13</v>
      </c>
      <c r="F58" s="82">
        <v>200844339.11000001</v>
      </c>
      <c r="G58" s="82"/>
      <c r="H58" s="82">
        <v>3057889.62</v>
      </c>
      <c r="I58" s="52"/>
      <c r="J58" s="69">
        <v>194140800</v>
      </c>
      <c r="K58" s="69"/>
      <c r="L58" s="69">
        <v>0</v>
      </c>
      <c r="M58" s="15"/>
      <c r="N58" s="15"/>
      <c r="O58" s="15"/>
    </row>
    <row r="59" spans="1:15" x14ac:dyDescent="0.4">
      <c r="C59" s="6" t="s">
        <v>33</v>
      </c>
      <c r="D59" s="129">
        <v>2.5</v>
      </c>
      <c r="F59" s="82">
        <v>0</v>
      </c>
      <c r="G59" s="82"/>
      <c r="H59" s="82">
        <v>0</v>
      </c>
      <c r="I59" s="52"/>
      <c r="J59" s="69">
        <v>89540000</v>
      </c>
      <c r="K59" s="69"/>
      <c r="L59" s="69">
        <v>0</v>
      </c>
      <c r="M59" s="15"/>
      <c r="N59" s="15"/>
      <c r="O59" s="15"/>
    </row>
    <row r="60" spans="1:15" x14ac:dyDescent="0.4">
      <c r="B60" s="6" t="s">
        <v>131</v>
      </c>
      <c r="F60" s="82"/>
      <c r="G60" s="82"/>
      <c r="H60" s="82"/>
      <c r="I60" s="52"/>
      <c r="J60" s="69"/>
      <c r="K60" s="69"/>
      <c r="L60" s="69"/>
      <c r="M60" s="15"/>
      <c r="N60" s="15"/>
      <c r="O60" s="15"/>
    </row>
    <row r="61" spans="1:15" s="119" customFormat="1" x14ac:dyDescent="0.4">
      <c r="A61" s="6"/>
      <c r="B61" s="6" t="s">
        <v>227</v>
      </c>
      <c r="C61" s="6"/>
      <c r="D61" s="10">
        <v>14</v>
      </c>
      <c r="E61" s="129"/>
      <c r="F61" s="82">
        <v>80329950.530000001</v>
      </c>
      <c r="G61" s="82"/>
      <c r="H61" s="82">
        <v>24088216.170000002</v>
      </c>
      <c r="I61" s="52"/>
      <c r="J61" s="69">
        <v>68269169.539999992</v>
      </c>
      <c r="K61" s="69"/>
      <c r="L61" s="69">
        <v>21607328.41</v>
      </c>
      <c r="M61" s="120"/>
      <c r="N61" s="120"/>
      <c r="O61" s="120"/>
    </row>
    <row r="62" spans="1:15" x14ac:dyDescent="0.4">
      <c r="B62" s="6" t="s">
        <v>232</v>
      </c>
      <c r="D62" s="10">
        <v>2.6</v>
      </c>
      <c r="F62" s="82">
        <v>0</v>
      </c>
      <c r="G62" s="82"/>
      <c r="H62" s="82">
        <v>0</v>
      </c>
      <c r="I62" s="52"/>
      <c r="J62" s="82">
        <v>0</v>
      </c>
      <c r="K62" s="82"/>
      <c r="L62" s="82">
        <v>30000000</v>
      </c>
      <c r="M62" s="15"/>
      <c r="N62" s="15"/>
      <c r="O62" s="15"/>
    </row>
    <row r="63" spans="1:15" x14ac:dyDescent="0.4">
      <c r="B63" s="6" t="s">
        <v>98</v>
      </c>
      <c r="F63" s="82">
        <v>155852541.25</v>
      </c>
      <c r="G63" s="82"/>
      <c r="H63" s="82">
        <v>15758408.779999999</v>
      </c>
      <c r="I63" s="52"/>
      <c r="J63" s="82">
        <v>155852541.25</v>
      </c>
      <c r="K63" s="82"/>
      <c r="L63" s="82">
        <v>15758408.779999999</v>
      </c>
      <c r="M63" s="15"/>
      <c r="N63" s="15"/>
      <c r="O63" s="15"/>
    </row>
    <row r="64" spans="1:15" x14ac:dyDescent="0.4">
      <c r="B64" s="6" t="s">
        <v>50</v>
      </c>
      <c r="D64" s="10"/>
      <c r="F64" s="82"/>
      <c r="G64" s="82"/>
      <c r="H64" s="82"/>
      <c r="I64" s="52"/>
      <c r="J64" s="69"/>
      <c r="K64" s="69"/>
      <c r="L64" s="69"/>
      <c r="M64" s="15"/>
      <c r="N64" s="15"/>
      <c r="O64" s="15"/>
    </row>
    <row r="65" spans="1:15" x14ac:dyDescent="0.4">
      <c r="C65" s="6" t="s">
        <v>88</v>
      </c>
      <c r="D65" s="10"/>
      <c r="F65" s="82">
        <v>855665.74</v>
      </c>
      <c r="G65" s="82"/>
      <c r="H65" s="82">
        <v>3302097.29</v>
      </c>
      <c r="I65" s="83"/>
      <c r="J65" s="82">
        <v>740165.74</v>
      </c>
      <c r="K65" s="82"/>
      <c r="L65" s="82">
        <v>3291597.29</v>
      </c>
      <c r="M65" s="15"/>
      <c r="N65" s="15"/>
      <c r="O65" s="15"/>
    </row>
    <row r="66" spans="1:15" x14ac:dyDescent="0.4">
      <c r="C66" s="6" t="s">
        <v>44</v>
      </c>
      <c r="D66" s="10"/>
      <c r="F66" s="82">
        <v>12672298.16</v>
      </c>
      <c r="G66" s="82"/>
      <c r="H66" s="82">
        <v>4004460.51</v>
      </c>
      <c r="I66" s="52"/>
      <c r="J66" s="69">
        <v>12495189.640000001</v>
      </c>
      <c r="K66" s="69"/>
      <c r="L66" s="69">
        <v>3851545.8099999996</v>
      </c>
      <c r="M66" s="15"/>
      <c r="N66" s="15"/>
      <c r="O66" s="15"/>
    </row>
    <row r="67" spans="1:15" x14ac:dyDescent="0.4">
      <c r="C67" s="6" t="s">
        <v>104</v>
      </c>
      <c r="D67" s="10"/>
      <c r="F67" s="84">
        <f>SUM(F56:F66)</f>
        <v>800554794.78999996</v>
      </c>
      <c r="G67" s="87"/>
      <c r="H67" s="84">
        <f>SUM(H56:H66)</f>
        <v>550211072.37</v>
      </c>
      <c r="I67" s="52"/>
      <c r="J67" s="84">
        <f>SUM(J56:J66)</f>
        <v>871037866.16999996</v>
      </c>
      <c r="K67" s="87"/>
      <c r="L67" s="84">
        <f>SUM(L56:L66)</f>
        <v>574508880.28999996</v>
      </c>
      <c r="M67" s="15"/>
      <c r="N67" s="15"/>
      <c r="O67" s="15"/>
    </row>
    <row r="68" spans="1:15" x14ac:dyDescent="0.4">
      <c r="D68" s="10"/>
      <c r="F68" s="83"/>
      <c r="G68" s="83"/>
      <c r="H68" s="83"/>
      <c r="I68" s="52"/>
      <c r="J68" s="69"/>
      <c r="K68" s="69"/>
      <c r="L68" s="69"/>
      <c r="M68" s="15"/>
      <c r="N68" s="15"/>
      <c r="O68" s="15"/>
    </row>
    <row r="69" spans="1:15" x14ac:dyDescent="0.4">
      <c r="A69" s="6" t="s">
        <v>51</v>
      </c>
      <c r="D69" s="10"/>
      <c r="F69" s="83"/>
      <c r="G69" s="83"/>
      <c r="H69" s="83"/>
      <c r="I69" s="52"/>
      <c r="J69" s="69"/>
      <c r="K69" s="69"/>
      <c r="L69" s="69"/>
      <c r="M69" s="15"/>
      <c r="N69" s="15"/>
      <c r="O69" s="15"/>
    </row>
    <row r="70" spans="1:15" x14ac:dyDescent="0.4">
      <c r="B70" s="6" t="s">
        <v>139</v>
      </c>
      <c r="D70" s="10">
        <v>18.3</v>
      </c>
      <c r="F70" s="83">
        <v>32020720.23</v>
      </c>
      <c r="G70" s="83"/>
      <c r="H70" s="83">
        <v>0</v>
      </c>
      <c r="I70" s="52"/>
      <c r="J70" s="69">
        <v>32020720.23</v>
      </c>
      <c r="K70" s="69"/>
      <c r="L70" s="69">
        <v>0</v>
      </c>
      <c r="M70" s="15"/>
      <c r="N70" s="15"/>
      <c r="O70" s="15"/>
    </row>
    <row r="71" spans="1:15" x14ac:dyDescent="0.4">
      <c r="B71" s="6" t="s">
        <v>105</v>
      </c>
      <c r="D71" s="10">
        <v>16</v>
      </c>
      <c r="F71" s="82">
        <v>28016348</v>
      </c>
      <c r="G71" s="82"/>
      <c r="H71" s="82">
        <v>25649866</v>
      </c>
      <c r="I71" s="69"/>
      <c r="J71" s="69">
        <v>26897959</v>
      </c>
      <c r="K71" s="69"/>
      <c r="L71" s="69">
        <v>23744276</v>
      </c>
      <c r="M71" s="15"/>
      <c r="N71" s="15"/>
      <c r="O71" s="15"/>
    </row>
    <row r="72" spans="1:15" x14ac:dyDescent="0.4">
      <c r="C72" s="6" t="s">
        <v>17</v>
      </c>
      <c r="D72" s="10"/>
      <c r="F72" s="84">
        <f>SUM(F70:F71)</f>
        <v>60037068.230000004</v>
      </c>
      <c r="G72" s="87"/>
      <c r="H72" s="84">
        <f>SUM(H70:H71)</f>
        <v>25649866</v>
      </c>
      <c r="I72" s="69"/>
      <c r="J72" s="84">
        <f>SUM(J70:J71)</f>
        <v>58918679.230000004</v>
      </c>
      <c r="K72" s="87"/>
      <c r="L72" s="84">
        <f>SUM(L70:L71)</f>
        <v>23744276</v>
      </c>
      <c r="M72" s="15"/>
      <c r="N72" s="15"/>
      <c r="O72" s="15"/>
    </row>
    <row r="73" spans="1:15" x14ac:dyDescent="0.4">
      <c r="D73" s="10"/>
      <c r="F73" s="87"/>
      <c r="G73" s="87"/>
      <c r="H73" s="87"/>
      <c r="I73" s="87"/>
      <c r="J73" s="87"/>
      <c r="K73" s="87"/>
      <c r="L73" s="87"/>
      <c r="M73" s="15"/>
      <c r="N73" s="15"/>
      <c r="O73" s="15"/>
    </row>
    <row r="74" spans="1:15" x14ac:dyDescent="0.4">
      <c r="C74" s="6" t="s">
        <v>18</v>
      </c>
      <c r="D74" s="10"/>
      <c r="F74" s="89">
        <f>+F72+F67</f>
        <v>860591863.01999998</v>
      </c>
      <c r="G74" s="87"/>
      <c r="H74" s="89">
        <f>+H72+H67</f>
        <v>575860938.37</v>
      </c>
      <c r="I74" s="52"/>
      <c r="J74" s="89">
        <f>+J72+J67</f>
        <v>929956545.39999998</v>
      </c>
      <c r="K74" s="87"/>
      <c r="L74" s="89">
        <f>+L72+L67</f>
        <v>598253156.28999996</v>
      </c>
      <c r="M74" s="15"/>
      <c r="N74" s="15"/>
      <c r="O74" s="15"/>
    </row>
    <row r="75" spans="1:15" x14ac:dyDescent="0.4">
      <c r="D75" s="10"/>
      <c r="F75" s="83"/>
      <c r="G75" s="83"/>
      <c r="H75" s="83"/>
      <c r="I75" s="52"/>
      <c r="J75" s="87"/>
      <c r="K75" s="87"/>
      <c r="L75" s="87"/>
      <c r="M75" s="15"/>
      <c r="N75" s="15"/>
      <c r="O75" s="15"/>
    </row>
    <row r="76" spans="1:15" x14ac:dyDescent="0.4">
      <c r="A76" s="6" t="s">
        <v>145</v>
      </c>
      <c r="D76" s="10"/>
      <c r="F76" s="27"/>
      <c r="G76" s="27"/>
      <c r="H76" s="27"/>
      <c r="J76" s="14"/>
      <c r="K76" s="14"/>
      <c r="L76" s="14"/>
      <c r="M76" s="15"/>
      <c r="N76" s="15"/>
      <c r="O76" s="15"/>
    </row>
    <row r="77" spans="1:15" x14ac:dyDescent="0.4">
      <c r="D77" s="10"/>
      <c r="F77" s="27"/>
      <c r="G77" s="27"/>
      <c r="H77" s="27"/>
      <c r="J77" s="14"/>
      <c r="K77" s="14"/>
      <c r="L77" s="14"/>
      <c r="M77" s="15"/>
      <c r="N77" s="15"/>
      <c r="O77" s="15"/>
    </row>
    <row r="78" spans="1:15" x14ac:dyDescent="0.4">
      <c r="D78" s="10"/>
      <c r="F78" s="27"/>
      <c r="G78" s="27"/>
      <c r="H78" s="27"/>
      <c r="J78" s="14"/>
      <c r="K78" s="14"/>
      <c r="L78" s="14"/>
      <c r="M78" s="15"/>
      <c r="N78" s="15"/>
      <c r="O78" s="15"/>
    </row>
    <row r="79" spans="1:15" x14ac:dyDescent="0.4">
      <c r="D79" s="10"/>
      <c r="F79" s="27"/>
      <c r="G79" s="27"/>
      <c r="H79" s="27"/>
      <c r="J79" s="14"/>
      <c r="K79" s="14"/>
      <c r="L79" s="14"/>
      <c r="M79" s="15"/>
      <c r="N79" s="15"/>
      <c r="O79" s="15"/>
    </row>
    <row r="80" spans="1:15" x14ac:dyDescent="0.4">
      <c r="D80" s="10"/>
      <c r="F80" s="27"/>
      <c r="G80" s="27"/>
      <c r="H80" s="27"/>
      <c r="J80" s="14"/>
      <c r="K80" s="14"/>
      <c r="L80" s="14"/>
      <c r="M80" s="15"/>
      <c r="N80" s="15"/>
      <c r="O80" s="15"/>
    </row>
    <row r="81" spans="1:15" x14ac:dyDescent="0.4">
      <c r="D81" s="10"/>
      <c r="F81" s="27"/>
      <c r="G81" s="27"/>
      <c r="H81" s="27"/>
      <c r="J81" s="14"/>
      <c r="K81" s="14"/>
      <c r="L81" s="14"/>
      <c r="M81" s="15"/>
      <c r="N81" s="15"/>
      <c r="O81" s="15"/>
    </row>
    <row r="82" spans="1:15" x14ac:dyDescent="0.4">
      <c r="D82" s="10"/>
      <c r="F82" s="27"/>
      <c r="G82" s="27"/>
      <c r="H82" s="27"/>
      <c r="J82" s="14"/>
      <c r="K82" s="14"/>
      <c r="L82" s="14"/>
      <c r="M82" s="15"/>
      <c r="N82" s="15"/>
      <c r="O82" s="15"/>
    </row>
    <row r="83" spans="1:15" x14ac:dyDescent="0.4">
      <c r="D83" s="10"/>
      <c r="F83" s="27"/>
      <c r="G83" s="27"/>
      <c r="H83" s="27"/>
      <c r="J83" s="14"/>
      <c r="K83" s="14"/>
      <c r="L83" s="14"/>
      <c r="M83" s="15"/>
      <c r="N83" s="15"/>
      <c r="O83" s="15"/>
    </row>
    <row r="84" spans="1:15" x14ac:dyDescent="0.4">
      <c r="A84" s="129"/>
      <c r="B84" s="21" t="s">
        <v>159</v>
      </c>
      <c r="C84" s="129"/>
      <c r="D84" s="21"/>
      <c r="G84" s="21"/>
      <c r="H84" s="21" t="s">
        <v>158</v>
      </c>
      <c r="I84" s="129"/>
      <c r="J84" s="129"/>
      <c r="K84" s="129"/>
      <c r="L84" s="129"/>
      <c r="M84" s="15"/>
      <c r="N84" s="15"/>
      <c r="O84" s="15"/>
    </row>
    <row r="85" spans="1:15" x14ac:dyDescent="0.4">
      <c r="D85" s="10"/>
      <c r="F85" s="27"/>
      <c r="G85" s="27"/>
      <c r="H85" s="27"/>
      <c r="J85" s="14"/>
      <c r="K85" s="14"/>
      <c r="L85" s="14"/>
      <c r="M85" s="15"/>
      <c r="N85" s="15"/>
      <c r="O85" s="15"/>
    </row>
    <row r="86" spans="1:15" x14ac:dyDescent="0.4">
      <c r="D86" s="10"/>
      <c r="F86" s="27"/>
      <c r="G86" s="27"/>
      <c r="H86" s="27"/>
      <c r="J86" s="14"/>
      <c r="K86" s="14"/>
      <c r="L86" s="14"/>
      <c r="M86" s="15"/>
      <c r="N86" s="15"/>
      <c r="O86" s="15"/>
    </row>
    <row r="87" spans="1:15" x14ac:dyDescent="0.4">
      <c r="A87" s="141"/>
      <c r="B87" s="141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5"/>
      <c r="N87" s="15"/>
      <c r="O87" s="15"/>
    </row>
    <row r="88" spans="1:15" x14ac:dyDescent="0.4">
      <c r="D88" s="29"/>
      <c r="E88" s="29"/>
      <c r="F88" s="14"/>
      <c r="G88" s="14"/>
      <c r="H88" s="14"/>
      <c r="J88" s="14"/>
      <c r="K88" s="14"/>
      <c r="L88" s="14"/>
      <c r="M88" s="15"/>
      <c r="N88" s="15"/>
      <c r="O88" s="15"/>
    </row>
    <row r="89" spans="1:15" x14ac:dyDescent="0.4">
      <c r="A89" s="135" t="str">
        <f>+A47</f>
        <v>บริษัท บรุ๊คเคอร์ กรุ๊ป จำกัด (มหาชน) และบริษัทย่อย</v>
      </c>
      <c r="B89" s="135"/>
      <c r="C89" s="135"/>
      <c r="D89" s="135"/>
      <c r="E89" s="135"/>
      <c r="F89" s="135"/>
      <c r="G89" s="135"/>
      <c r="H89" s="135"/>
      <c r="I89" s="135"/>
      <c r="J89" s="135"/>
      <c r="K89" s="135"/>
      <c r="L89" s="135"/>
      <c r="M89" s="15"/>
      <c r="N89" s="15"/>
      <c r="O89" s="15"/>
    </row>
    <row r="90" spans="1:15" x14ac:dyDescent="0.4">
      <c r="A90" s="140" t="str">
        <f>+A48</f>
        <v>งบแสดงฐานะการเงิน</v>
      </c>
      <c r="B90" s="141"/>
      <c r="C90" s="141"/>
      <c r="D90" s="141"/>
      <c r="E90" s="141"/>
      <c r="F90" s="141"/>
      <c r="G90" s="141"/>
      <c r="H90" s="141"/>
      <c r="I90" s="141"/>
      <c r="J90" s="141"/>
      <c r="K90" s="141"/>
      <c r="L90" s="141"/>
      <c r="M90" s="15"/>
      <c r="N90" s="15"/>
      <c r="O90" s="15"/>
    </row>
    <row r="91" spans="1:15" x14ac:dyDescent="0.4">
      <c r="A91" s="140" t="str">
        <f>+A49</f>
        <v>ณ วันที่ 31 ธันวาคม 2562</v>
      </c>
      <c r="B91" s="141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5"/>
      <c r="N91" s="15"/>
      <c r="O91" s="15"/>
    </row>
    <row r="92" spans="1:15" x14ac:dyDescent="0.4">
      <c r="F92" s="136" t="s">
        <v>13</v>
      </c>
      <c r="G92" s="136"/>
      <c r="H92" s="136"/>
      <c r="I92" s="136"/>
      <c r="J92" s="136"/>
      <c r="K92" s="136"/>
      <c r="L92" s="136"/>
      <c r="M92" s="15"/>
      <c r="N92" s="15"/>
      <c r="O92" s="15"/>
    </row>
    <row r="93" spans="1:15" x14ac:dyDescent="0.4">
      <c r="F93" s="137" t="s">
        <v>34</v>
      </c>
      <c r="G93" s="137"/>
      <c r="H93" s="137"/>
      <c r="J93" s="138" t="s">
        <v>35</v>
      </c>
      <c r="K93" s="138"/>
      <c r="L93" s="138"/>
      <c r="M93" s="15"/>
      <c r="N93" s="15"/>
      <c r="O93" s="15"/>
    </row>
    <row r="94" spans="1:15" x14ac:dyDescent="0.4">
      <c r="D94" s="126" t="s">
        <v>40</v>
      </c>
      <c r="E94" s="24"/>
      <c r="F94" s="127" t="str">
        <f>+F52</f>
        <v>31 ธันวาคม 2562</v>
      </c>
      <c r="G94" s="131"/>
      <c r="H94" s="127" t="str">
        <f>+H52</f>
        <v>31 ธันวาคม 2561</v>
      </c>
      <c r="J94" s="127" t="str">
        <f>+J52</f>
        <v>31 ธันวาคม 2562</v>
      </c>
      <c r="K94" s="25"/>
      <c r="L94" s="127" t="str">
        <f>+L52</f>
        <v>31 ธันวาคม 2561</v>
      </c>
      <c r="M94" s="15"/>
      <c r="N94" s="15"/>
      <c r="O94" s="15"/>
    </row>
    <row r="95" spans="1:15" s="53" customFormat="1" ht="18" customHeight="1" x14ac:dyDescent="0.35">
      <c r="D95" s="49"/>
      <c r="E95" s="49"/>
      <c r="F95" s="70"/>
      <c r="G95" s="55"/>
      <c r="H95" s="70"/>
      <c r="I95" s="54"/>
      <c r="J95" s="70"/>
      <c r="K95" s="70"/>
      <c r="L95" s="70"/>
    </row>
    <row r="96" spans="1:15" x14ac:dyDescent="0.4">
      <c r="A96" s="6" t="s">
        <v>123</v>
      </c>
      <c r="F96" s="8"/>
      <c r="G96" s="8"/>
      <c r="H96" s="8"/>
      <c r="M96" s="15"/>
      <c r="N96" s="15"/>
      <c r="O96" s="15"/>
    </row>
    <row r="97" spans="2:15" x14ac:dyDescent="0.4">
      <c r="B97" s="6" t="s">
        <v>178</v>
      </c>
      <c r="F97" s="8"/>
      <c r="G97" s="8"/>
      <c r="H97" s="8"/>
      <c r="J97" s="14"/>
      <c r="K97" s="14"/>
      <c r="L97" s="14"/>
      <c r="M97" s="15"/>
      <c r="N97" s="15"/>
      <c r="O97" s="15"/>
    </row>
    <row r="98" spans="2:15" x14ac:dyDescent="0.4">
      <c r="B98" s="6" t="s">
        <v>37</v>
      </c>
      <c r="F98" s="8"/>
      <c r="G98" s="8"/>
      <c r="H98" s="8"/>
      <c r="J98" s="14"/>
      <c r="K98" s="14"/>
      <c r="L98" s="14"/>
      <c r="M98" s="15"/>
      <c r="N98" s="15"/>
      <c r="O98" s="15"/>
    </row>
    <row r="99" spans="2:15" ht="18.75" thickBot="1" x14ac:dyDescent="0.45">
      <c r="C99" s="42" t="s">
        <v>207</v>
      </c>
      <c r="D99" s="129">
        <v>20</v>
      </c>
      <c r="F99" s="8"/>
      <c r="G99" s="91"/>
      <c r="H99" s="90">
        <v>705918641</v>
      </c>
      <c r="I99" s="52"/>
      <c r="J99" s="14"/>
      <c r="K99" s="91"/>
      <c r="L99" s="90">
        <v>705918641</v>
      </c>
      <c r="M99" s="15"/>
      <c r="N99" s="15"/>
      <c r="O99" s="15"/>
    </row>
    <row r="100" spans="2:15" ht="19.5" thickTop="1" thickBot="1" x14ac:dyDescent="0.45">
      <c r="C100" s="42" t="s">
        <v>208</v>
      </c>
      <c r="D100" s="129">
        <v>20</v>
      </c>
      <c r="F100" s="90">
        <v>880875760.38</v>
      </c>
      <c r="G100" s="91"/>
      <c r="H100" s="83"/>
      <c r="I100" s="52"/>
      <c r="J100" s="90">
        <v>880875760.38</v>
      </c>
      <c r="K100" s="91"/>
      <c r="L100" s="83"/>
      <c r="M100" s="15"/>
      <c r="N100" s="15"/>
      <c r="O100" s="15"/>
    </row>
    <row r="101" spans="2:15" ht="18.75" thickTop="1" x14ac:dyDescent="0.4">
      <c r="B101" s="6" t="s">
        <v>38</v>
      </c>
      <c r="F101" s="83"/>
      <c r="G101" s="83"/>
      <c r="H101" s="83"/>
      <c r="I101" s="52"/>
      <c r="J101" s="69"/>
      <c r="K101" s="69"/>
      <c r="L101" s="83"/>
      <c r="M101" s="15"/>
      <c r="N101" s="15"/>
      <c r="O101" s="15"/>
    </row>
    <row r="102" spans="2:15" x14ac:dyDescent="0.4">
      <c r="C102" s="42" t="s">
        <v>209</v>
      </c>
      <c r="D102" s="129">
        <v>20</v>
      </c>
      <c r="F102" s="69">
        <v>0</v>
      </c>
      <c r="G102" s="69"/>
      <c r="H102" s="69">
        <v>704700608.25</v>
      </c>
      <c r="I102" s="69"/>
      <c r="J102" s="69">
        <v>0</v>
      </c>
      <c r="K102" s="69"/>
      <c r="L102" s="69">
        <v>704700608.25</v>
      </c>
      <c r="M102" s="15"/>
      <c r="N102" s="15"/>
      <c r="O102" s="15"/>
    </row>
    <row r="103" spans="2:15" x14ac:dyDescent="0.4">
      <c r="C103" s="42" t="s">
        <v>221</v>
      </c>
      <c r="D103" s="129">
        <v>20</v>
      </c>
      <c r="F103" s="69">
        <v>704952772.88</v>
      </c>
      <c r="G103" s="69"/>
      <c r="H103" s="69">
        <v>0</v>
      </c>
      <c r="I103" s="69"/>
      <c r="J103" s="69">
        <v>704952772.88</v>
      </c>
      <c r="K103" s="69"/>
      <c r="L103" s="69">
        <v>0</v>
      </c>
      <c r="M103" s="15"/>
      <c r="N103" s="15"/>
      <c r="O103" s="15"/>
    </row>
    <row r="104" spans="2:15" x14ac:dyDescent="0.4">
      <c r="B104" s="6" t="s">
        <v>210</v>
      </c>
      <c r="C104" s="42"/>
      <c r="D104" s="129">
        <v>21</v>
      </c>
      <c r="F104" s="69">
        <v>0</v>
      </c>
      <c r="G104" s="69"/>
      <c r="H104" s="69">
        <v>0</v>
      </c>
      <c r="I104" s="69"/>
      <c r="J104" s="69">
        <v>0</v>
      </c>
      <c r="K104" s="69"/>
      <c r="L104" s="69">
        <v>0</v>
      </c>
      <c r="M104" s="15"/>
      <c r="N104" s="15"/>
      <c r="O104" s="15"/>
    </row>
    <row r="105" spans="2:15" x14ac:dyDescent="0.4">
      <c r="B105" s="6" t="s">
        <v>179</v>
      </c>
      <c r="C105" s="42"/>
      <c r="D105" s="129">
        <v>20</v>
      </c>
      <c r="F105" s="69">
        <v>145142321.72999999</v>
      </c>
      <c r="G105" s="69"/>
      <c r="H105" s="69">
        <v>144890157.11000001</v>
      </c>
      <c r="I105" s="52"/>
      <c r="J105" s="69">
        <v>145142321.72999999</v>
      </c>
      <c r="K105" s="69"/>
      <c r="L105" s="69">
        <v>144890157.11000001</v>
      </c>
      <c r="M105" s="15"/>
      <c r="N105" s="15"/>
      <c r="O105" s="15"/>
    </row>
    <row r="106" spans="2:15" x14ac:dyDescent="0.4">
      <c r="B106" s="6" t="s">
        <v>211</v>
      </c>
      <c r="C106" s="42"/>
      <c r="D106" s="129">
        <v>21</v>
      </c>
      <c r="F106" s="69">
        <v>1017450</v>
      </c>
      <c r="G106" s="69"/>
      <c r="H106" s="69">
        <v>0</v>
      </c>
      <c r="I106" s="52"/>
      <c r="J106" s="69">
        <v>1017450</v>
      </c>
      <c r="K106" s="69"/>
      <c r="L106" s="69">
        <v>0</v>
      </c>
      <c r="M106" s="15"/>
      <c r="N106" s="15"/>
      <c r="O106" s="15"/>
    </row>
    <row r="107" spans="2:15" x14ac:dyDescent="0.4">
      <c r="B107" s="6" t="s">
        <v>55</v>
      </c>
      <c r="F107" s="83"/>
      <c r="G107" s="83"/>
      <c r="H107" s="83"/>
      <c r="I107" s="52"/>
      <c r="J107" s="69"/>
      <c r="K107" s="69"/>
      <c r="L107" s="83"/>
      <c r="M107" s="15"/>
      <c r="N107" s="15"/>
      <c r="O107" s="15"/>
    </row>
    <row r="108" spans="2:15" x14ac:dyDescent="0.4">
      <c r="C108" s="6" t="s">
        <v>39</v>
      </c>
      <c r="F108" s="82">
        <f>+เปลี่ยนแปลงรวม!N34</f>
        <v>88087576.039999992</v>
      </c>
      <c r="G108" s="82"/>
      <c r="H108" s="82">
        <v>70591864.099999994</v>
      </c>
      <c r="I108" s="52"/>
      <c r="J108" s="82">
        <f>เปลี่ยนแปลงเฉพาะ!P36</f>
        <v>88087576.039999992</v>
      </c>
      <c r="K108" s="82"/>
      <c r="L108" s="82">
        <v>70591864.099999994</v>
      </c>
      <c r="M108" s="15"/>
      <c r="N108" s="15"/>
      <c r="O108" s="15"/>
    </row>
    <row r="109" spans="2:15" x14ac:dyDescent="0.4">
      <c r="C109" s="6" t="s">
        <v>3</v>
      </c>
      <c r="D109" s="28"/>
      <c r="F109" s="87">
        <f>เปลี่ยนแปลงรวม!P34</f>
        <v>1598105027.2800002</v>
      </c>
      <c r="G109" s="87"/>
      <c r="H109" s="87">
        <v>1217455873.73</v>
      </c>
      <c r="I109" s="79"/>
      <c r="J109" s="87">
        <f>เปลี่ยนแปลงเฉพาะ!R36</f>
        <v>1613654354.8599999</v>
      </c>
      <c r="K109" s="87"/>
      <c r="L109" s="87">
        <v>704298764.21000004</v>
      </c>
      <c r="M109" s="15"/>
      <c r="N109" s="15"/>
      <c r="O109" s="15"/>
    </row>
    <row r="110" spans="2:15" x14ac:dyDescent="0.4">
      <c r="B110" s="6" t="s">
        <v>124</v>
      </c>
      <c r="D110" s="28"/>
      <c r="F110" s="89">
        <f>เปลี่ยนแปลงรวม!V34</f>
        <v>-39547862.480000004</v>
      </c>
      <c r="G110" s="87"/>
      <c r="H110" s="89">
        <v>-23239103.050000001</v>
      </c>
      <c r="I110" s="52"/>
      <c r="J110" s="89">
        <v>0</v>
      </c>
      <c r="K110" s="87"/>
      <c r="L110" s="89">
        <v>0</v>
      </c>
      <c r="M110" s="15"/>
      <c r="N110" s="15"/>
      <c r="O110" s="15"/>
    </row>
    <row r="111" spans="2:15" x14ac:dyDescent="0.4">
      <c r="C111" s="6" t="s">
        <v>120</v>
      </c>
      <c r="F111" s="69">
        <f>SUM(F102:F110)</f>
        <v>2497757285.4500003</v>
      </c>
      <c r="G111" s="69"/>
      <c r="H111" s="69">
        <f>SUM(H102:H110)</f>
        <v>2114399400.1400001</v>
      </c>
      <c r="I111" s="52"/>
      <c r="J111" s="69">
        <f>SUM(J102:J110)</f>
        <v>2552854475.5099998</v>
      </c>
      <c r="K111" s="69"/>
      <c r="L111" s="69">
        <f>SUM(L102:L110)</f>
        <v>1624481393.6700001</v>
      </c>
      <c r="M111" s="15"/>
      <c r="N111" s="15"/>
      <c r="O111" s="15"/>
    </row>
    <row r="112" spans="2:15" x14ac:dyDescent="0.4">
      <c r="B112" s="6" t="s">
        <v>106</v>
      </c>
      <c r="F112" s="92">
        <f>เปลี่ยนแปลงรวม!Z34</f>
        <v>75450628.849999994</v>
      </c>
      <c r="G112" s="91"/>
      <c r="H112" s="92">
        <v>74941024.799999997</v>
      </c>
      <c r="I112" s="52"/>
      <c r="J112" s="89">
        <v>0</v>
      </c>
      <c r="K112" s="87"/>
      <c r="L112" s="92">
        <f>เปลี่ยนแปลงรวม!AH34</f>
        <v>0</v>
      </c>
      <c r="M112" s="15"/>
      <c r="N112" s="15"/>
      <c r="O112" s="15"/>
    </row>
    <row r="113" spans="1:15" x14ac:dyDescent="0.4">
      <c r="C113" s="6" t="s">
        <v>125</v>
      </c>
      <c r="F113" s="69">
        <f>+F112+F111</f>
        <v>2573207914.3000002</v>
      </c>
      <c r="G113" s="69"/>
      <c r="H113" s="69">
        <f>+H112+H111</f>
        <v>2189340424.9400001</v>
      </c>
      <c r="I113" s="52"/>
      <c r="J113" s="69">
        <f>+J112+J111</f>
        <v>2552854475.5099998</v>
      </c>
      <c r="K113" s="69"/>
      <c r="L113" s="69">
        <f>+L112+L111</f>
        <v>1624481393.6700001</v>
      </c>
      <c r="M113" s="15"/>
      <c r="N113" s="15"/>
      <c r="O113" s="15"/>
    </row>
    <row r="114" spans="1:15" ht="18.75" thickBot="1" x14ac:dyDescent="0.45">
      <c r="A114" s="6" t="s">
        <v>126</v>
      </c>
      <c r="F114" s="85">
        <f>+F113+F74</f>
        <v>3433799777.3200002</v>
      </c>
      <c r="G114" s="87"/>
      <c r="H114" s="85">
        <f>+H113+H74</f>
        <v>2765201363.3099999</v>
      </c>
      <c r="I114" s="52"/>
      <c r="J114" s="85">
        <f>+J113+J74</f>
        <v>3482811020.9099998</v>
      </c>
      <c r="K114" s="87"/>
      <c r="L114" s="85">
        <f>+L113+L74</f>
        <v>2222734549.96</v>
      </c>
      <c r="M114" s="15"/>
      <c r="N114" s="15"/>
      <c r="O114" s="15"/>
    </row>
    <row r="115" spans="1:15" ht="18.75" thickTop="1" x14ac:dyDescent="0.4">
      <c r="F115" s="87"/>
      <c r="G115" s="87"/>
      <c r="H115" s="87"/>
      <c r="I115" s="52"/>
      <c r="J115" s="87"/>
      <c r="K115" s="87"/>
      <c r="L115" s="87"/>
      <c r="M115" s="15"/>
      <c r="N115" s="15"/>
      <c r="O115" s="15"/>
    </row>
    <row r="116" spans="1:15" x14ac:dyDescent="0.4">
      <c r="A116" s="6" t="s">
        <v>145</v>
      </c>
      <c r="F116" s="86"/>
      <c r="G116" s="86"/>
      <c r="H116" s="86"/>
      <c r="I116" s="52"/>
      <c r="J116" s="69"/>
      <c r="K116" s="69"/>
      <c r="L116" s="69"/>
    </row>
    <row r="117" spans="1:15" x14ac:dyDescent="0.4">
      <c r="F117" s="29"/>
      <c r="G117" s="29"/>
      <c r="H117" s="29"/>
      <c r="J117" s="29"/>
      <c r="K117" s="29"/>
      <c r="L117" s="29"/>
      <c r="M117" s="15"/>
      <c r="N117" s="15"/>
      <c r="O117" s="15"/>
    </row>
    <row r="118" spans="1:15" x14ac:dyDescent="0.4">
      <c r="F118" s="29"/>
      <c r="G118" s="29"/>
      <c r="H118" s="29"/>
      <c r="J118" s="29"/>
      <c r="K118" s="29"/>
      <c r="L118" s="29"/>
      <c r="M118" s="15"/>
      <c r="N118" s="15"/>
      <c r="O118" s="15"/>
    </row>
    <row r="119" spans="1:15" x14ac:dyDescent="0.4">
      <c r="F119" s="29"/>
      <c r="G119" s="29"/>
      <c r="H119" s="29"/>
      <c r="J119" s="29"/>
      <c r="K119" s="29"/>
      <c r="L119" s="29"/>
      <c r="M119" s="15"/>
      <c r="N119" s="15"/>
      <c r="O119" s="15"/>
    </row>
    <row r="120" spans="1:15" x14ac:dyDescent="0.4">
      <c r="F120" s="29"/>
      <c r="G120" s="29"/>
      <c r="H120" s="29"/>
      <c r="J120" s="29"/>
      <c r="K120" s="29"/>
      <c r="L120" s="29"/>
      <c r="M120" s="15"/>
      <c r="N120" s="15"/>
      <c r="O120" s="15"/>
    </row>
    <row r="121" spans="1:15" x14ac:dyDescent="0.4">
      <c r="F121" s="29"/>
      <c r="G121" s="29"/>
      <c r="H121" s="29"/>
      <c r="J121" s="29"/>
      <c r="K121" s="29"/>
      <c r="L121" s="29"/>
      <c r="M121" s="15"/>
      <c r="N121" s="15"/>
      <c r="O121" s="15"/>
    </row>
    <row r="123" spans="1:15" x14ac:dyDescent="0.4">
      <c r="F123" s="29"/>
      <c r="G123" s="29"/>
      <c r="H123" s="29"/>
      <c r="J123" s="29"/>
      <c r="K123" s="29"/>
      <c r="L123" s="29"/>
      <c r="M123" s="15"/>
      <c r="N123" s="15"/>
      <c r="O123" s="15"/>
    </row>
    <row r="124" spans="1:15" x14ac:dyDescent="0.4">
      <c r="F124" s="29"/>
      <c r="G124" s="29"/>
      <c r="H124" s="29"/>
      <c r="J124" s="29"/>
      <c r="K124" s="29"/>
      <c r="L124" s="29"/>
      <c r="M124" s="15"/>
      <c r="N124" s="15"/>
      <c r="O124" s="15"/>
    </row>
    <row r="125" spans="1:15" x14ac:dyDescent="0.4">
      <c r="F125" s="29"/>
      <c r="G125" s="29"/>
      <c r="H125" s="29"/>
      <c r="J125" s="29"/>
      <c r="K125" s="29"/>
      <c r="L125" s="29"/>
      <c r="M125" s="15"/>
      <c r="N125" s="15"/>
      <c r="O125" s="15"/>
    </row>
    <row r="126" spans="1:15" x14ac:dyDescent="0.4">
      <c r="F126" s="29"/>
      <c r="G126" s="29"/>
      <c r="H126" s="29"/>
      <c r="J126" s="29"/>
      <c r="K126" s="29"/>
      <c r="L126" s="29"/>
      <c r="M126" s="15"/>
      <c r="N126" s="15"/>
      <c r="O126" s="15"/>
    </row>
    <row r="127" spans="1:15" x14ac:dyDescent="0.4">
      <c r="A127" s="129"/>
      <c r="B127" s="21" t="s">
        <v>159</v>
      </c>
      <c r="C127" s="129"/>
      <c r="D127" s="21"/>
      <c r="G127" s="21"/>
      <c r="H127" s="21" t="s">
        <v>158</v>
      </c>
      <c r="I127" s="129"/>
      <c r="J127" s="129"/>
      <c r="K127" s="129"/>
      <c r="L127" s="129"/>
      <c r="M127" s="15"/>
      <c r="N127" s="15"/>
      <c r="O127" s="15"/>
    </row>
    <row r="128" spans="1:15" ht="18" customHeight="1" x14ac:dyDescent="0.4">
      <c r="J128" s="14"/>
      <c r="K128" s="14"/>
      <c r="L128" s="14"/>
      <c r="M128" s="15"/>
      <c r="N128" s="15"/>
      <c r="O128" s="15"/>
    </row>
    <row r="129" spans="1:15" x14ac:dyDescent="0.4">
      <c r="A129" s="129"/>
      <c r="B129" s="21"/>
      <c r="C129" s="129"/>
      <c r="D129" s="21"/>
      <c r="F129" s="21"/>
      <c r="G129" s="21"/>
      <c r="H129" s="21"/>
      <c r="I129" s="129"/>
      <c r="J129" s="129"/>
      <c r="K129" s="129"/>
      <c r="L129" s="129"/>
      <c r="M129" s="15"/>
      <c r="N129" s="15"/>
      <c r="O129" s="15"/>
    </row>
    <row r="130" spans="1:15" x14ac:dyDescent="0.4">
      <c r="A130" s="129"/>
      <c r="B130" s="21"/>
      <c r="C130" s="129"/>
      <c r="D130" s="21"/>
      <c r="F130" s="21"/>
      <c r="G130" s="21"/>
      <c r="H130" s="21"/>
      <c r="I130" s="129"/>
      <c r="J130" s="129"/>
      <c r="K130" s="129"/>
      <c r="L130" s="129"/>
      <c r="M130" s="15"/>
      <c r="N130" s="15"/>
      <c r="O130" s="15"/>
    </row>
    <row r="131" spans="1:15" x14ac:dyDescent="0.4">
      <c r="A131" s="129"/>
      <c r="B131" s="21"/>
      <c r="C131" s="129"/>
      <c r="D131" s="21"/>
      <c r="F131" s="21"/>
      <c r="G131" s="21"/>
      <c r="H131" s="21"/>
      <c r="I131" s="129"/>
      <c r="J131" s="129"/>
      <c r="K131" s="129"/>
      <c r="L131" s="129"/>
      <c r="M131" s="15"/>
      <c r="N131" s="15"/>
      <c r="O131" s="15"/>
    </row>
    <row r="132" spans="1:15" ht="16.5" customHeight="1" x14ac:dyDescent="0.4">
      <c r="A132" s="141"/>
      <c r="B132" s="141"/>
      <c r="C132" s="141"/>
      <c r="D132" s="141"/>
      <c r="E132" s="141"/>
      <c r="F132" s="141"/>
      <c r="G132" s="141"/>
      <c r="H132" s="141"/>
      <c r="I132" s="141"/>
      <c r="J132" s="141"/>
      <c r="K132" s="141"/>
      <c r="L132" s="141"/>
      <c r="M132" s="15"/>
      <c r="N132" s="15"/>
      <c r="O132" s="15"/>
    </row>
    <row r="133" spans="1:15" ht="13.5" customHeight="1" x14ac:dyDescent="0.4">
      <c r="D133" s="129" t="s">
        <v>89</v>
      </c>
      <c r="F133" s="29">
        <f>F114-F38</f>
        <v>0</v>
      </c>
      <c r="G133" s="29"/>
      <c r="H133" s="29">
        <f>H114-H38</f>
        <v>0</v>
      </c>
      <c r="J133" s="29">
        <f>J114-J38</f>
        <v>0</v>
      </c>
      <c r="K133" s="29"/>
      <c r="L133" s="29">
        <f>L114-L38</f>
        <v>0</v>
      </c>
      <c r="M133" s="15"/>
      <c r="N133" s="15"/>
      <c r="O133" s="15"/>
    </row>
    <row r="134" spans="1:15" ht="18" customHeight="1" x14ac:dyDescent="0.4"/>
    <row r="135" spans="1:15" ht="18" customHeight="1" x14ac:dyDescent="0.4"/>
  </sheetData>
  <mergeCells count="23">
    <mergeCell ref="F92:L92"/>
    <mergeCell ref="F51:H51"/>
    <mergeCell ref="A45:L45"/>
    <mergeCell ref="A132:L132"/>
    <mergeCell ref="A87:L87"/>
    <mergeCell ref="A48:L48"/>
    <mergeCell ref="A90:L90"/>
    <mergeCell ref="J93:L93"/>
    <mergeCell ref="F93:H93"/>
    <mergeCell ref="A9:C9"/>
    <mergeCell ref="A47:L47"/>
    <mergeCell ref="A49:L49"/>
    <mergeCell ref="A91:L91"/>
    <mergeCell ref="A54:C54"/>
    <mergeCell ref="A89:L89"/>
    <mergeCell ref="F50:L50"/>
    <mergeCell ref="J51:L51"/>
    <mergeCell ref="A2:L2"/>
    <mergeCell ref="A3:L3"/>
    <mergeCell ref="F5:L5"/>
    <mergeCell ref="F6:H6"/>
    <mergeCell ref="J6:L6"/>
    <mergeCell ref="A4:L4"/>
  </mergeCells>
  <phoneticPr fontId="0" type="noConversion"/>
  <pageMargins left="0.83" right="0.196850393700787" top="0.67" bottom="0" header="0.43" footer="0"/>
  <pageSetup paperSize="9" fitToHeight="4" orientation="portrait" useFirstPageNumber="1" r:id="rId1"/>
  <headerFooter alignWithMargins="0">
    <oddHeader>&amp;L&amp;"Angsana New,Regular"สำนักงาน เอ. เอ็ม. ที. แอสโซซิเอท</oddHeader>
    <oddFooter>&amp;C&amp;P</oddFooter>
  </headerFooter>
  <rowBreaks count="2" manualBreakCount="2">
    <brk id="45" max="11" man="1"/>
    <brk id="8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X96"/>
  <sheetViews>
    <sheetView view="pageBreakPreview" zoomScale="120" zoomScaleNormal="100" zoomScaleSheetLayoutView="120" workbookViewId="0">
      <selection activeCell="L34" sqref="L34"/>
    </sheetView>
  </sheetViews>
  <sheetFormatPr defaultRowHeight="18" x14ac:dyDescent="0.4"/>
  <cols>
    <col min="1" max="2" width="2.7109375" style="6" customWidth="1"/>
    <col min="3" max="3" width="43.140625" style="6" customWidth="1"/>
    <col min="4" max="4" width="6.28515625" style="129" customWidth="1"/>
    <col min="5" max="5" width="0.85546875" style="129" customWidth="1"/>
    <col min="6" max="6" width="12.85546875" style="129" customWidth="1"/>
    <col min="7" max="7" width="0.85546875" style="129" customWidth="1"/>
    <col min="8" max="8" width="12.85546875" style="129" bestFit="1" customWidth="1"/>
    <col min="9" max="9" width="0.85546875" style="6" customWidth="1"/>
    <col min="10" max="10" width="12.7109375" style="9" customWidth="1"/>
    <col min="11" max="11" width="0.85546875" style="6" customWidth="1"/>
    <col min="12" max="12" width="12.85546875" style="9" bestFit="1" customWidth="1"/>
    <col min="13" max="13" width="1.85546875" style="6" customWidth="1"/>
    <col min="14" max="14" width="2.7109375" style="15" customWidth="1"/>
    <col min="15" max="15" width="15.7109375" style="20" customWidth="1"/>
    <col min="16" max="16" width="2.7109375" style="15" customWidth="1"/>
    <col min="17" max="17" width="15.7109375" style="15" customWidth="1"/>
    <col min="18" max="18" width="2.7109375" style="15" customWidth="1"/>
    <col min="19" max="19" width="15.7109375" style="15" customWidth="1"/>
    <col min="20" max="20" width="2.7109375" style="15" customWidth="1"/>
    <col min="21" max="21" width="15.7109375" style="6" customWidth="1"/>
    <col min="22" max="22" width="2.7109375" style="6" customWidth="1"/>
    <col min="23" max="23" width="13.85546875" style="6" customWidth="1"/>
    <col min="24" max="24" width="2.7109375" style="6" customWidth="1"/>
    <col min="25" max="25" width="14.5703125" style="6" customWidth="1"/>
    <col min="26" max="26" width="11" style="6" customWidth="1"/>
    <col min="27" max="16384" width="9.140625" style="6"/>
  </cols>
  <sheetData>
    <row r="1" spans="1:24" ht="18" customHeight="1" x14ac:dyDescent="0.4">
      <c r="D1" s="29"/>
      <c r="E1" s="29"/>
      <c r="F1" s="14"/>
      <c r="G1" s="29"/>
      <c r="H1" s="14"/>
      <c r="J1" s="130"/>
      <c r="K1" s="130"/>
      <c r="L1" s="130"/>
      <c r="M1" s="7"/>
      <c r="U1" s="15"/>
      <c r="V1" s="15"/>
      <c r="W1" s="15"/>
      <c r="X1" s="15"/>
    </row>
    <row r="2" spans="1:24" ht="18" customHeight="1" x14ac:dyDescent="0.4">
      <c r="A2" s="140" t="s">
        <v>52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7"/>
      <c r="U2" s="15"/>
      <c r="V2" s="15"/>
      <c r="W2" s="15"/>
      <c r="X2" s="15"/>
    </row>
    <row r="3" spans="1:24" ht="18" customHeight="1" x14ac:dyDescent="0.4">
      <c r="A3" s="135" t="s">
        <v>0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7"/>
      <c r="U3" s="15"/>
      <c r="V3" s="15"/>
      <c r="W3" s="15"/>
      <c r="X3" s="15"/>
    </row>
    <row r="4" spans="1:24" ht="18" customHeight="1" x14ac:dyDescent="0.4">
      <c r="A4" s="135" t="s">
        <v>212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7"/>
      <c r="U4" s="15"/>
      <c r="V4" s="15"/>
      <c r="W4" s="15"/>
      <c r="X4" s="15"/>
    </row>
    <row r="5" spans="1:24" ht="18" customHeight="1" x14ac:dyDescent="0.4">
      <c r="C5" s="23"/>
      <c r="D5" s="125"/>
      <c r="E5" s="125"/>
      <c r="F5" s="136" t="s">
        <v>13</v>
      </c>
      <c r="G5" s="136"/>
      <c r="H5" s="136"/>
      <c r="I5" s="136"/>
      <c r="J5" s="136"/>
      <c r="K5" s="136"/>
      <c r="L5" s="136"/>
      <c r="M5" s="7"/>
      <c r="U5" s="15"/>
      <c r="V5" s="15"/>
      <c r="W5" s="15"/>
      <c r="X5" s="15"/>
    </row>
    <row r="6" spans="1:24" ht="18" customHeight="1" x14ac:dyDescent="0.4">
      <c r="C6" s="6" t="s">
        <v>1</v>
      </c>
      <c r="F6" s="137" t="s">
        <v>34</v>
      </c>
      <c r="G6" s="137"/>
      <c r="H6" s="137"/>
      <c r="J6" s="138" t="s">
        <v>35</v>
      </c>
      <c r="K6" s="138"/>
      <c r="L6" s="138"/>
      <c r="M6" s="7"/>
      <c r="U6" s="15"/>
      <c r="V6" s="15"/>
      <c r="W6" s="15"/>
      <c r="X6" s="15"/>
    </row>
    <row r="7" spans="1:24" ht="18" customHeight="1" x14ac:dyDescent="0.4">
      <c r="F7" s="137" t="s">
        <v>146</v>
      </c>
      <c r="G7" s="137"/>
      <c r="H7" s="137"/>
      <c r="J7" s="137" t="s">
        <v>146</v>
      </c>
      <c r="K7" s="137"/>
      <c r="L7" s="137"/>
      <c r="M7" s="7"/>
      <c r="U7" s="15"/>
      <c r="V7" s="15"/>
      <c r="W7" s="15"/>
      <c r="X7" s="15"/>
    </row>
    <row r="8" spans="1:24" ht="18" customHeight="1" x14ac:dyDescent="0.4">
      <c r="D8" s="126" t="s">
        <v>40</v>
      </c>
      <c r="E8" s="24"/>
      <c r="F8" s="40">
        <v>2562</v>
      </c>
      <c r="G8" s="10"/>
      <c r="H8" s="40">
        <v>2561</v>
      </c>
      <c r="I8" s="43"/>
      <c r="J8" s="40">
        <f>+F8</f>
        <v>2562</v>
      </c>
      <c r="K8" s="58"/>
      <c r="L8" s="40">
        <f>+H8</f>
        <v>2561</v>
      </c>
      <c r="M8" s="7"/>
      <c r="U8" s="15"/>
      <c r="V8" s="15"/>
      <c r="W8" s="15"/>
      <c r="X8" s="15"/>
    </row>
    <row r="9" spans="1:24" ht="18" customHeight="1" x14ac:dyDescent="0.4">
      <c r="D9" s="24"/>
      <c r="E9" s="24"/>
      <c r="F9" s="105"/>
      <c r="G9" s="58"/>
      <c r="H9" s="105"/>
      <c r="I9" s="43"/>
      <c r="J9" s="105"/>
      <c r="K9" s="58"/>
      <c r="L9" s="105"/>
      <c r="M9" s="7"/>
      <c r="U9" s="15"/>
      <c r="V9" s="15"/>
      <c r="W9" s="15"/>
      <c r="X9" s="15"/>
    </row>
    <row r="10" spans="1:24" ht="18" customHeight="1" x14ac:dyDescent="0.4">
      <c r="A10" s="6" t="s">
        <v>41</v>
      </c>
      <c r="F10" s="8"/>
      <c r="G10" s="8"/>
      <c r="H10" s="8"/>
      <c r="M10" s="7"/>
      <c r="U10" s="15"/>
      <c r="V10" s="15"/>
      <c r="W10" s="15"/>
      <c r="X10" s="15"/>
    </row>
    <row r="11" spans="1:24" ht="18" customHeight="1" x14ac:dyDescent="0.4">
      <c r="B11" s="6" t="s">
        <v>108</v>
      </c>
      <c r="F11" s="82">
        <v>976497498.19000006</v>
      </c>
      <c r="G11" s="83"/>
      <c r="H11" s="82">
        <v>286326943.06</v>
      </c>
      <c r="I11" s="52"/>
      <c r="J11" s="87">
        <v>909590976.41999996</v>
      </c>
      <c r="K11" s="52"/>
      <c r="L11" s="87">
        <v>242182073.40000001</v>
      </c>
      <c r="M11" s="7"/>
      <c r="U11" s="15"/>
      <c r="V11" s="15"/>
      <c r="W11" s="15"/>
      <c r="X11" s="15"/>
    </row>
    <row r="12" spans="1:24" ht="18" customHeight="1" x14ac:dyDescent="0.4">
      <c r="B12" s="6" t="s">
        <v>90</v>
      </c>
      <c r="D12" s="53"/>
      <c r="F12" s="82">
        <v>74748797.159999996</v>
      </c>
      <c r="G12" s="83"/>
      <c r="H12" s="82">
        <v>23152079.98</v>
      </c>
      <c r="I12" s="52"/>
      <c r="J12" s="69">
        <v>84215014.609999999</v>
      </c>
      <c r="K12" s="52"/>
      <c r="L12" s="69">
        <v>31169094.91</v>
      </c>
      <c r="M12" s="7"/>
      <c r="U12" s="15"/>
      <c r="V12" s="15"/>
      <c r="W12" s="15"/>
      <c r="X12" s="15"/>
    </row>
    <row r="13" spans="1:24" ht="18" customHeight="1" x14ac:dyDescent="0.4">
      <c r="B13" s="6" t="s">
        <v>127</v>
      </c>
      <c r="D13" s="53"/>
      <c r="F13" s="82">
        <v>21177679.09</v>
      </c>
      <c r="G13" s="83"/>
      <c r="H13" s="82">
        <v>13802188.710000001</v>
      </c>
      <c r="I13" s="52"/>
      <c r="J13" s="69">
        <v>579471157.34000003</v>
      </c>
      <c r="K13" s="52"/>
      <c r="L13" s="69">
        <v>458605252.11000001</v>
      </c>
      <c r="M13" s="7"/>
      <c r="U13" s="15"/>
      <c r="V13" s="15"/>
      <c r="W13" s="15"/>
      <c r="X13" s="15"/>
    </row>
    <row r="14" spans="1:24" ht="18" customHeight="1" x14ac:dyDescent="0.4">
      <c r="B14" s="6" t="s">
        <v>9</v>
      </c>
      <c r="D14" s="53"/>
      <c r="F14" s="82">
        <v>118376035.79000001</v>
      </c>
      <c r="G14" s="83"/>
      <c r="H14" s="82">
        <v>123885226.23999999</v>
      </c>
      <c r="I14" s="52"/>
      <c r="J14" s="87">
        <v>129040705.65000001</v>
      </c>
      <c r="K14" s="52"/>
      <c r="L14" s="87">
        <v>125112277.81</v>
      </c>
      <c r="M14" s="7"/>
      <c r="U14" s="15"/>
      <c r="V14" s="15"/>
      <c r="W14" s="15"/>
      <c r="X14" s="15"/>
    </row>
    <row r="15" spans="1:24" ht="18" customHeight="1" x14ac:dyDescent="0.4">
      <c r="B15" s="6" t="s">
        <v>43</v>
      </c>
      <c r="D15" s="53"/>
      <c r="F15" s="86"/>
      <c r="G15" s="86"/>
      <c r="H15" s="86"/>
      <c r="I15" s="52"/>
      <c r="J15" s="69"/>
      <c r="K15" s="52"/>
      <c r="L15" s="69"/>
      <c r="M15" s="7"/>
      <c r="U15" s="15"/>
      <c r="V15" s="15"/>
      <c r="W15" s="15"/>
      <c r="X15" s="15"/>
    </row>
    <row r="16" spans="1:24" ht="18" customHeight="1" x14ac:dyDescent="0.4">
      <c r="C16" s="6" t="s">
        <v>68</v>
      </c>
      <c r="D16" s="53"/>
      <c r="F16" s="69">
        <v>0</v>
      </c>
      <c r="G16" s="83"/>
      <c r="H16" s="69">
        <v>3400000</v>
      </c>
      <c r="I16" s="52"/>
      <c r="J16" s="69">
        <v>0</v>
      </c>
      <c r="K16" s="52"/>
      <c r="L16" s="69">
        <v>3000000</v>
      </c>
      <c r="M16" s="7"/>
      <c r="U16" s="15"/>
      <c r="V16" s="15"/>
      <c r="W16" s="15"/>
      <c r="X16" s="15"/>
    </row>
    <row r="17" spans="1:24" ht="18" customHeight="1" x14ac:dyDescent="0.4">
      <c r="C17" s="6" t="s">
        <v>173</v>
      </c>
      <c r="D17" s="53"/>
      <c r="F17" s="69">
        <v>0</v>
      </c>
      <c r="G17" s="83"/>
      <c r="H17" s="69">
        <v>1000000</v>
      </c>
      <c r="I17" s="52"/>
      <c r="J17" s="69">
        <v>0</v>
      </c>
      <c r="K17" s="52"/>
      <c r="L17" s="69">
        <v>1000000</v>
      </c>
      <c r="M17" s="7"/>
      <c r="U17" s="15"/>
      <c r="V17" s="15"/>
      <c r="W17" s="15"/>
      <c r="X17" s="15"/>
    </row>
    <row r="18" spans="1:24" ht="18" customHeight="1" x14ac:dyDescent="0.4">
      <c r="C18" s="6" t="s">
        <v>186</v>
      </c>
      <c r="D18" s="53">
        <v>4.3</v>
      </c>
      <c r="F18" s="69">
        <v>587222864</v>
      </c>
      <c r="G18" s="83"/>
      <c r="H18" s="69">
        <v>0</v>
      </c>
      <c r="I18" s="52"/>
      <c r="J18" s="69">
        <v>587222864</v>
      </c>
      <c r="K18" s="52"/>
      <c r="L18" s="69">
        <v>0</v>
      </c>
      <c r="M18" s="7"/>
      <c r="U18" s="15"/>
      <c r="V18" s="15"/>
      <c r="W18" s="15"/>
      <c r="X18" s="15"/>
    </row>
    <row r="19" spans="1:24" ht="18" customHeight="1" x14ac:dyDescent="0.4">
      <c r="C19" s="6" t="s">
        <v>200</v>
      </c>
      <c r="D19" s="53"/>
      <c r="F19" s="69">
        <v>0</v>
      </c>
      <c r="G19" s="83"/>
      <c r="H19" s="69">
        <v>14549518.52</v>
      </c>
      <c r="I19" s="52"/>
      <c r="J19" s="69">
        <v>0</v>
      </c>
      <c r="K19" s="52"/>
      <c r="L19" s="69">
        <v>5182238.3099999996</v>
      </c>
      <c r="M19" s="7"/>
      <c r="U19" s="15"/>
      <c r="V19" s="15"/>
      <c r="W19" s="15"/>
      <c r="X19" s="15"/>
    </row>
    <row r="20" spans="1:24" ht="18" customHeight="1" x14ac:dyDescent="0.4">
      <c r="C20" s="6" t="s">
        <v>44</v>
      </c>
      <c r="D20" s="113"/>
      <c r="E20" s="12"/>
      <c r="F20" s="82">
        <v>9764791.1799999997</v>
      </c>
      <c r="G20" s="83"/>
      <c r="H20" s="82">
        <v>141327.51999999999</v>
      </c>
      <c r="I20" s="52"/>
      <c r="J20" s="69">
        <v>7520611.6799999997</v>
      </c>
      <c r="K20" s="52"/>
      <c r="L20" s="69">
        <v>54162.26</v>
      </c>
      <c r="M20" s="7"/>
      <c r="U20" s="15"/>
      <c r="V20" s="15"/>
      <c r="W20" s="15"/>
      <c r="X20" s="15"/>
    </row>
    <row r="21" spans="1:24" ht="18" customHeight="1" x14ac:dyDescent="0.4">
      <c r="C21" s="6" t="s">
        <v>10</v>
      </c>
      <c r="D21" s="53"/>
      <c r="F21" s="84">
        <f>SUM(F11:F20)</f>
        <v>1787787665.4100001</v>
      </c>
      <c r="G21" s="83"/>
      <c r="H21" s="84">
        <f>SUM(H11:H20)</f>
        <v>466257284.02999997</v>
      </c>
      <c r="I21" s="52"/>
      <c r="J21" s="84">
        <f>SUM(J11:J20)</f>
        <v>2297061329.6999998</v>
      </c>
      <c r="K21" s="52"/>
      <c r="L21" s="84">
        <f>SUM(L11:L20)</f>
        <v>866305098.79999995</v>
      </c>
      <c r="M21" s="7"/>
      <c r="U21" s="15"/>
      <c r="V21" s="15"/>
      <c r="W21" s="15"/>
      <c r="X21" s="15"/>
    </row>
    <row r="22" spans="1:24" ht="18" customHeight="1" x14ac:dyDescent="0.4">
      <c r="A22" s="6" t="s">
        <v>42</v>
      </c>
      <c r="D22" s="53"/>
      <c r="F22" s="82"/>
      <c r="G22" s="83"/>
      <c r="H22" s="82"/>
      <c r="I22" s="52"/>
      <c r="J22" s="69"/>
      <c r="K22" s="52"/>
      <c r="L22" s="69"/>
      <c r="M22" s="7"/>
      <c r="U22" s="15"/>
      <c r="V22" s="15"/>
      <c r="W22" s="15"/>
      <c r="X22" s="15"/>
    </row>
    <row r="23" spans="1:24" ht="18" customHeight="1" x14ac:dyDescent="0.4">
      <c r="B23" s="6" t="s">
        <v>132</v>
      </c>
      <c r="D23" s="53"/>
      <c r="F23" s="82">
        <v>517819424.19999999</v>
      </c>
      <c r="G23" s="83"/>
      <c r="H23" s="82">
        <v>127770847.81</v>
      </c>
      <c r="I23" s="52"/>
      <c r="J23" s="69">
        <v>587898630.82000005</v>
      </c>
      <c r="K23" s="52"/>
      <c r="L23" s="69">
        <v>83256520.319999993</v>
      </c>
      <c r="M23" s="7"/>
      <c r="U23" s="15"/>
      <c r="V23" s="15"/>
      <c r="W23" s="15"/>
      <c r="X23" s="15"/>
    </row>
    <row r="24" spans="1:24" ht="18" customHeight="1" x14ac:dyDescent="0.4">
      <c r="B24" s="6" t="s">
        <v>91</v>
      </c>
      <c r="D24" s="114"/>
      <c r="E24" s="128"/>
      <c r="F24" s="82">
        <v>106311213.92</v>
      </c>
      <c r="G24" s="83"/>
      <c r="H24" s="82">
        <v>60955723.600000001</v>
      </c>
      <c r="I24" s="52"/>
      <c r="J24" s="69">
        <v>95733404.540000007</v>
      </c>
      <c r="K24" s="52"/>
      <c r="L24" s="69">
        <v>51757591.649999999</v>
      </c>
      <c r="M24" s="7"/>
      <c r="U24" s="15"/>
      <c r="V24" s="15"/>
      <c r="W24" s="15"/>
      <c r="X24" s="15"/>
    </row>
    <row r="25" spans="1:24" ht="18" customHeight="1" x14ac:dyDescent="0.4">
      <c r="B25" s="6" t="s">
        <v>143</v>
      </c>
      <c r="D25" s="53">
        <v>4.4000000000000004</v>
      </c>
      <c r="E25" s="128"/>
      <c r="F25" s="82">
        <v>243462519.24000001</v>
      </c>
      <c r="G25" s="83"/>
      <c r="H25" s="82">
        <v>232278315.22999999</v>
      </c>
      <c r="I25" s="52"/>
      <c r="J25" s="69">
        <v>157880559.36000001</v>
      </c>
      <c r="K25" s="52"/>
      <c r="L25" s="69">
        <v>125929231.51000001</v>
      </c>
      <c r="M25" s="7"/>
      <c r="U25" s="15"/>
      <c r="V25" s="15"/>
      <c r="W25" s="15"/>
      <c r="X25" s="15"/>
    </row>
    <row r="26" spans="1:24" ht="18" customHeight="1" x14ac:dyDescent="0.4">
      <c r="B26" s="6" t="s">
        <v>201</v>
      </c>
      <c r="D26" s="53"/>
      <c r="E26" s="128"/>
      <c r="F26" s="82">
        <v>0</v>
      </c>
      <c r="G26" s="83"/>
      <c r="H26" s="82">
        <v>970000</v>
      </c>
      <c r="I26" s="52"/>
      <c r="J26" s="69">
        <v>0</v>
      </c>
      <c r="K26" s="52"/>
      <c r="L26" s="69">
        <v>970000</v>
      </c>
      <c r="M26" s="7"/>
      <c r="U26" s="15"/>
      <c r="V26" s="15"/>
      <c r="W26" s="15"/>
      <c r="X26" s="15"/>
    </row>
    <row r="27" spans="1:24" ht="18" customHeight="1" x14ac:dyDescent="0.4">
      <c r="B27" s="6" t="s">
        <v>92</v>
      </c>
      <c r="D27" s="115"/>
      <c r="E27" s="128"/>
      <c r="F27" s="82">
        <v>14117960.34</v>
      </c>
      <c r="G27" s="83"/>
      <c r="H27" s="82">
        <v>12770790.76</v>
      </c>
      <c r="I27" s="52"/>
      <c r="J27" s="69">
        <v>14508122.42</v>
      </c>
      <c r="K27" s="52"/>
      <c r="L27" s="69">
        <v>14614363.6</v>
      </c>
      <c r="M27" s="7"/>
      <c r="U27" s="15"/>
      <c r="V27" s="15"/>
      <c r="W27" s="15"/>
      <c r="X27" s="15"/>
    </row>
    <row r="28" spans="1:24" ht="18" customHeight="1" x14ac:dyDescent="0.4">
      <c r="C28" s="6" t="s">
        <v>2</v>
      </c>
      <c r="D28" s="53"/>
      <c r="F28" s="84">
        <f>SUM(F23:F27)</f>
        <v>881711117.70000005</v>
      </c>
      <c r="G28" s="83"/>
      <c r="H28" s="84">
        <f>SUM(H23:H27)</f>
        <v>434745677.39999998</v>
      </c>
      <c r="I28" s="52"/>
      <c r="J28" s="84">
        <f>SUM(J23:J27)</f>
        <v>856020717.13999999</v>
      </c>
      <c r="K28" s="52"/>
      <c r="L28" s="84">
        <f>SUM(L23:L27)</f>
        <v>276527707.08000004</v>
      </c>
      <c r="M28" s="7"/>
      <c r="U28" s="15"/>
      <c r="V28" s="15"/>
      <c r="W28" s="15"/>
      <c r="X28" s="15"/>
    </row>
    <row r="29" spans="1:24" ht="18" customHeight="1" x14ac:dyDescent="0.4">
      <c r="A29" s="6" t="s">
        <v>133</v>
      </c>
      <c r="D29" s="108"/>
      <c r="E29" s="29"/>
      <c r="F29" s="69">
        <f>+F21-F28</f>
        <v>906076547.71000004</v>
      </c>
      <c r="G29" s="82"/>
      <c r="H29" s="69">
        <f>+H21-H28</f>
        <v>31511606.629999995</v>
      </c>
      <c r="I29" s="52"/>
      <c r="J29" s="69">
        <f>+J21-J28</f>
        <v>1441040612.5599999</v>
      </c>
      <c r="K29" s="52"/>
      <c r="L29" s="69">
        <f>+L21-L28</f>
        <v>589777391.71999991</v>
      </c>
      <c r="M29" s="7"/>
      <c r="U29" s="15"/>
      <c r="V29" s="15"/>
      <c r="W29" s="15"/>
      <c r="X29" s="15"/>
    </row>
    <row r="30" spans="1:24" ht="18" customHeight="1" x14ac:dyDescent="0.4">
      <c r="A30" s="6" t="s">
        <v>157</v>
      </c>
      <c r="D30" s="53">
        <v>18.2</v>
      </c>
      <c r="E30" s="53"/>
      <c r="F30" s="93">
        <v>-169088219.87</v>
      </c>
      <c r="G30" s="83"/>
      <c r="H30" s="93">
        <v>-28300149.079999998</v>
      </c>
      <c r="I30" s="52"/>
      <c r="J30" s="89">
        <v>-175855451.66999999</v>
      </c>
      <c r="K30" s="69"/>
      <c r="L30" s="89">
        <v>-28683353.880000003</v>
      </c>
      <c r="M30" s="7"/>
      <c r="U30" s="15"/>
      <c r="V30" s="15"/>
      <c r="W30" s="15"/>
      <c r="X30" s="15"/>
    </row>
    <row r="31" spans="1:24" ht="18" customHeight="1" thickBot="1" x14ac:dyDescent="0.45">
      <c r="A31" s="6" t="s">
        <v>147</v>
      </c>
      <c r="D31" s="53"/>
      <c r="F31" s="94">
        <f>SUM(F29:F30)</f>
        <v>736988327.84000003</v>
      </c>
      <c r="G31" s="83"/>
      <c r="H31" s="94">
        <f>SUM(H29:H30)</f>
        <v>3211457.549999997</v>
      </c>
      <c r="I31" s="52"/>
      <c r="J31" s="95">
        <f>SUM(J29:J30)</f>
        <v>1265185160.8899999</v>
      </c>
      <c r="K31" s="69"/>
      <c r="L31" s="95">
        <f>SUM(L29:L30)</f>
        <v>561094037.83999991</v>
      </c>
      <c r="M31" s="7"/>
      <c r="U31" s="15"/>
      <c r="V31" s="15"/>
      <c r="W31" s="15"/>
      <c r="X31" s="15"/>
    </row>
    <row r="32" spans="1:24" ht="18" customHeight="1" thickTop="1" x14ac:dyDescent="0.4">
      <c r="A32" s="63" t="s">
        <v>78</v>
      </c>
      <c r="B32" s="63"/>
      <c r="C32" s="63"/>
      <c r="D32" s="116"/>
      <c r="E32" s="65"/>
      <c r="F32" s="96"/>
      <c r="G32" s="97"/>
      <c r="H32" s="96"/>
      <c r="I32" s="98"/>
      <c r="J32" s="96"/>
      <c r="K32" s="97"/>
      <c r="L32" s="96"/>
      <c r="M32" s="7"/>
      <c r="U32" s="15"/>
      <c r="V32" s="15"/>
      <c r="W32" s="15"/>
      <c r="X32" s="15"/>
    </row>
    <row r="33" spans="1:24" ht="18" customHeight="1" x14ac:dyDescent="0.4">
      <c r="A33" s="63"/>
      <c r="B33" s="63" t="s">
        <v>121</v>
      </c>
      <c r="C33" s="63"/>
      <c r="D33" s="116"/>
      <c r="E33" s="66">
        <v>852812933</v>
      </c>
      <c r="F33" s="88">
        <f>+F31-F34</f>
        <v>736478723.79000008</v>
      </c>
      <c r="G33" s="91"/>
      <c r="H33" s="88">
        <f>+H31-H34</f>
        <v>4564733.2799999975</v>
      </c>
      <c r="I33" s="91"/>
      <c r="J33" s="91">
        <f>J31</f>
        <v>1265185160.8899999</v>
      </c>
      <c r="K33" s="91"/>
      <c r="L33" s="91">
        <f>L31</f>
        <v>561094037.83999991</v>
      </c>
      <c r="M33" s="7"/>
      <c r="U33" s="15"/>
      <c r="V33" s="15"/>
      <c r="W33" s="15"/>
      <c r="X33" s="15"/>
    </row>
    <row r="34" spans="1:24" ht="18" customHeight="1" x14ac:dyDescent="0.4">
      <c r="A34" s="63"/>
      <c r="B34" s="6" t="s">
        <v>122</v>
      </c>
      <c r="D34" s="116"/>
      <c r="E34" s="66">
        <v>-1541152</v>
      </c>
      <c r="F34" s="88">
        <v>509604.05</v>
      </c>
      <c r="G34" s="87"/>
      <c r="H34" s="88">
        <v>-1353275.73</v>
      </c>
      <c r="I34" s="98"/>
      <c r="J34" s="76">
        <v>0</v>
      </c>
      <c r="K34" s="107"/>
      <c r="L34" s="76">
        <v>0</v>
      </c>
      <c r="M34" s="7"/>
      <c r="U34" s="15"/>
      <c r="V34" s="15"/>
      <c r="W34" s="15"/>
      <c r="X34" s="15"/>
    </row>
    <row r="35" spans="1:24" ht="18" customHeight="1" thickBot="1" x14ac:dyDescent="0.45">
      <c r="A35" s="67"/>
      <c r="B35" s="67"/>
      <c r="C35" s="67"/>
      <c r="D35" s="116"/>
      <c r="E35" s="66"/>
      <c r="F35" s="94">
        <f>SUM(F33:F34)</f>
        <v>736988327.84000003</v>
      </c>
      <c r="G35" s="97"/>
      <c r="H35" s="94">
        <f>SUM(H33:H34)</f>
        <v>3211457.5499999975</v>
      </c>
      <c r="I35" s="97"/>
      <c r="J35" s="95">
        <f>SUM(J33:J34)</f>
        <v>1265185160.8899999</v>
      </c>
      <c r="K35" s="97"/>
      <c r="L35" s="95">
        <f>SUM(L33:L34)</f>
        <v>561094037.83999991</v>
      </c>
      <c r="M35" s="7"/>
      <c r="U35" s="15"/>
      <c r="V35" s="15"/>
      <c r="W35" s="15"/>
      <c r="X35" s="15"/>
    </row>
    <row r="36" spans="1:24" ht="18" customHeight="1" thickTop="1" x14ac:dyDescent="0.4">
      <c r="A36" s="6" t="s">
        <v>26</v>
      </c>
      <c r="D36" s="117"/>
      <c r="F36" s="83"/>
      <c r="G36" s="83"/>
      <c r="H36" s="83"/>
      <c r="I36" s="52"/>
      <c r="J36" s="87"/>
      <c r="K36" s="79"/>
      <c r="L36" s="87"/>
      <c r="M36" s="7"/>
      <c r="U36" s="15"/>
      <c r="V36" s="15"/>
      <c r="W36" s="15"/>
      <c r="X36" s="15"/>
    </row>
    <row r="37" spans="1:24" ht="18" customHeight="1" thickBot="1" x14ac:dyDescent="0.45">
      <c r="B37" s="17" t="s">
        <v>70</v>
      </c>
      <c r="D37" s="118">
        <v>17</v>
      </c>
      <c r="F37" s="122">
        <f>F33/F38</f>
        <v>0.13061441926300027</v>
      </c>
      <c r="G37" s="123"/>
      <c r="H37" s="122">
        <f>H33/H38</f>
        <v>8.0969372428521622E-4</v>
      </c>
      <c r="I37" s="124"/>
      <c r="J37" s="122">
        <f>J33/J38</f>
        <v>0.22438044672819737</v>
      </c>
      <c r="K37" s="124"/>
      <c r="L37" s="122">
        <f>L33/L38</f>
        <v>9.952702453907665E-2</v>
      </c>
      <c r="M37" s="7"/>
      <c r="U37" s="15"/>
      <c r="V37" s="15"/>
      <c r="W37" s="15"/>
      <c r="X37" s="15"/>
    </row>
    <row r="38" spans="1:24" ht="18" customHeight="1" thickTop="1" thickBot="1" x14ac:dyDescent="0.45">
      <c r="B38" s="6" t="s">
        <v>27</v>
      </c>
      <c r="D38" s="53"/>
      <c r="F38" s="102">
        <v>5638571361</v>
      </c>
      <c r="G38" s="103"/>
      <c r="H38" s="102">
        <v>5637604866</v>
      </c>
      <c r="I38" s="103"/>
      <c r="J38" s="102">
        <v>5638571361</v>
      </c>
      <c r="K38" s="103"/>
      <c r="L38" s="102">
        <v>5637604866</v>
      </c>
      <c r="M38" s="7"/>
      <c r="U38" s="15"/>
      <c r="V38" s="15"/>
      <c r="W38" s="15"/>
      <c r="X38" s="15"/>
    </row>
    <row r="39" spans="1:24" ht="18" customHeight="1" thickTop="1" x14ac:dyDescent="0.4">
      <c r="A39" s="6" t="s">
        <v>56</v>
      </c>
      <c r="D39" s="53"/>
      <c r="F39" s="83"/>
      <c r="G39" s="83"/>
      <c r="H39" s="83"/>
      <c r="I39" s="52"/>
      <c r="J39" s="87"/>
      <c r="K39" s="79"/>
      <c r="L39" s="87"/>
      <c r="M39" s="7"/>
      <c r="U39" s="15"/>
      <c r="V39" s="15"/>
      <c r="W39" s="15"/>
      <c r="X39" s="15"/>
    </row>
    <row r="40" spans="1:24" ht="18" customHeight="1" thickBot="1" x14ac:dyDescent="0.45">
      <c r="B40" s="17" t="s">
        <v>70</v>
      </c>
      <c r="D40" s="118">
        <v>17</v>
      </c>
      <c r="F40" s="122">
        <f>F33/F41</f>
        <v>0.12763745167854826</v>
      </c>
      <c r="G40" s="123"/>
      <c r="H40" s="122">
        <f>H33/H41</f>
        <v>8.0969372428521622E-4</v>
      </c>
      <c r="I40" s="124"/>
      <c r="J40" s="122">
        <f>J33/J41</f>
        <v>0.21926636116043399</v>
      </c>
      <c r="K40" s="124"/>
      <c r="L40" s="122">
        <f>L33/L41</f>
        <v>9.952702453907665E-2</v>
      </c>
      <c r="M40" s="7"/>
      <c r="U40" s="15"/>
      <c r="V40" s="15"/>
      <c r="W40" s="15"/>
      <c r="X40" s="15"/>
    </row>
    <row r="41" spans="1:24" ht="18" customHeight="1" thickTop="1" thickBot="1" x14ac:dyDescent="0.45">
      <c r="B41" s="6" t="s">
        <v>27</v>
      </c>
      <c r="F41" s="102">
        <v>5770083264</v>
      </c>
      <c r="G41" s="104"/>
      <c r="H41" s="102">
        <v>5637604866</v>
      </c>
      <c r="I41" s="103"/>
      <c r="J41" s="102">
        <v>5770083264</v>
      </c>
      <c r="K41" s="103"/>
      <c r="L41" s="102">
        <v>5637604866</v>
      </c>
      <c r="M41" s="7"/>
      <c r="U41" s="15"/>
      <c r="V41" s="15"/>
      <c r="W41" s="15"/>
      <c r="X41" s="15"/>
    </row>
    <row r="42" spans="1:24" ht="12.75" customHeight="1" thickTop="1" x14ac:dyDescent="0.4">
      <c r="F42" s="86"/>
      <c r="G42" s="86"/>
      <c r="H42" s="86"/>
      <c r="I42" s="52"/>
      <c r="J42" s="69"/>
      <c r="K42" s="52"/>
      <c r="L42" s="69"/>
      <c r="M42" s="7"/>
      <c r="U42" s="15"/>
      <c r="V42" s="15"/>
      <c r="W42" s="15"/>
      <c r="X42" s="15"/>
    </row>
    <row r="43" spans="1:24" ht="18" customHeight="1" x14ac:dyDescent="0.4">
      <c r="A43" s="6" t="s">
        <v>145</v>
      </c>
      <c r="F43" s="86"/>
      <c r="G43" s="86"/>
      <c r="H43" s="86"/>
      <c r="I43" s="52"/>
      <c r="J43" s="69"/>
      <c r="K43" s="52"/>
      <c r="L43" s="69"/>
      <c r="M43" s="7"/>
      <c r="U43" s="15"/>
      <c r="V43" s="15"/>
      <c r="W43" s="15"/>
      <c r="X43" s="15"/>
    </row>
    <row r="44" spans="1:24" ht="18" customHeight="1" x14ac:dyDescent="0.4">
      <c r="M44" s="7"/>
      <c r="U44" s="15"/>
      <c r="V44" s="15"/>
      <c r="W44" s="15"/>
      <c r="X44" s="15"/>
    </row>
    <row r="45" spans="1:24" ht="18" customHeight="1" x14ac:dyDescent="0.4">
      <c r="M45" s="7"/>
      <c r="U45" s="15"/>
      <c r="V45" s="15"/>
      <c r="W45" s="15"/>
      <c r="X45" s="15"/>
    </row>
    <row r="46" spans="1:24" ht="18" customHeight="1" x14ac:dyDescent="0.4">
      <c r="M46" s="7"/>
      <c r="U46" s="15"/>
      <c r="V46" s="15"/>
      <c r="W46" s="15"/>
      <c r="X46" s="15"/>
    </row>
    <row r="47" spans="1:24" ht="18" customHeight="1" x14ac:dyDescent="0.4">
      <c r="A47" s="7"/>
      <c r="B47" s="21" t="s">
        <v>21</v>
      </c>
      <c r="C47" s="7"/>
      <c r="D47" s="21"/>
      <c r="F47" s="21" t="s">
        <v>21</v>
      </c>
      <c r="I47" s="129"/>
      <c r="J47" s="129"/>
      <c r="K47" s="129"/>
      <c r="L47" s="129"/>
      <c r="M47" s="7"/>
      <c r="U47" s="15"/>
      <c r="V47" s="15"/>
      <c r="W47" s="15"/>
      <c r="X47" s="15"/>
    </row>
    <row r="48" spans="1:24" ht="18" customHeight="1" x14ac:dyDescent="0.4">
      <c r="A48" s="7"/>
      <c r="B48" s="21"/>
      <c r="C48" s="7"/>
      <c r="D48" s="21"/>
      <c r="F48" s="21"/>
      <c r="I48" s="129"/>
      <c r="J48" s="129"/>
      <c r="K48" s="129"/>
      <c r="L48" s="129"/>
      <c r="M48" s="7"/>
      <c r="U48" s="15"/>
      <c r="V48" s="15"/>
      <c r="W48" s="15"/>
      <c r="X48" s="15"/>
    </row>
    <row r="49" spans="1:24" ht="18" customHeight="1" x14ac:dyDescent="0.4">
      <c r="A49" s="140" t="str">
        <f>+A2</f>
        <v>บริษัท บรุ๊คเคอร์ กรุ๊ป จำกัด (มหาชน) และบริษัทย่อย</v>
      </c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7"/>
      <c r="U49" s="15"/>
      <c r="V49" s="15"/>
      <c r="W49" s="15"/>
      <c r="X49" s="15"/>
    </row>
    <row r="50" spans="1:24" ht="18" customHeight="1" x14ac:dyDescent="0.4">
      <c r="A50" s="135" t="s">
        <v>107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7"/>
      <c r="U50" s="15"/>
      <c r="V50" s="15"/>
      <c r="W50" s="15"/>
      <c r="X50" s="15"/>
    </row>
    <row r="51" spans="1:24" ht="18" customHeight="1" x14ac:dyDescent="0.4">
      <c r="A51" s="140" t="str">
        <f>+A4</f>
        <v>สำหรับปีสิ้นสุดวันที่ 31 ธันวาคม 2562</v>
      </c>
      <c r="B51" s="14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7"/>
      <c r="U51" s="15"/>
      <c r="V51" s="15"/>
      <c r="W51" s="15"/>
      <c r="X51" s="15"/>
    </row>
    <row r="52" spans="1:24" ht="18" customHeight="1" x14ac:dyDescent="0.4">
      <c r="C52" s="23"/>
      <c r="D52" s="125"/>
      <c r="E52" s="125"/>
      <c r="F52" s="136" t="s">
        <v>13</v>
      </c>
      <c r="G52" s="136"/>
      <c r="H52" s="136"/>
      <c r="I52" s="136"/>
      <c r="J52" s="136"/>
      <c r="K52" s="136"/>
      <c r="L52" s="136"/>
      <c r="M52" s="7"/>
      <c r="U52" s="15"/>
      <c r="V52" s="15"/>
      <c r="W52" s="15"/>
      <c r="X52" s="15"/>
    </row>
    <row r="53" spans="1:24" ht="18" customHeight="1" x14ac:dyDescent="0.4">
      <c r="C53" s="6" t="s">
        <v>1</v>
      </c>
      <c r="F53" s="137" t="s">
        <v>34</v>
      </c>
      <c r="G53" s="137"/>
      <c r="H53" s="137"/>
      <c r="J53" s="138" t="s">
        <v>35</v>
      </c>
      <c r="K53" s="138"/>
      <c r="L53" s="138"/>
      <c r="M53" s="7"/>
      <c r="U53" s="15"/>
      <c r="V53" s="15"/>
      <c r="W53" s="15"/>
      <c r="X53" s="15"/>
    </row>
    <row r="54" spans="1:24" ht="18" customHeight="1" x14ac:dyDescent="0.4">
      <c r="F54" s="137" t="str">
        <f>+F7</f>
        <v>สำหรับปีสิ้นสุดวันที่ 31 ธันวาคม</v>
      </c>
      <c r="G54" s="137"/>
      <c r="H54" s="137"/>
      <c r="J54" s="137" t="str">
        <f>+J7</f>
        <v>สำหรับปีสิ้นสุดวันที่ 31 ธันวาคม</v>
      </c>
      <c r="K54" s="137"/>
      <c r="L54" s="137"/>
      <c r="M54" s="7"/>
      <c r="U54" s="15"/>
      <c r="V54" s="15"/>
      <c r="W54" s="15"/>
      <c r="X54" s="15"/>
    </row>
    <row r="55" spans="1:24" ht="18" customHeight="1" x14ac:dyDescent="0.4">
      <c r="D55" s="126" t="s">
        <v>40</v>
      </c>
      <c r="E55" s="24"/>
      <c r="F55" s="57">
        <f>+F8</f>
        <v>2562</v>
      </c>
      <c r="G55" s="58"/>
      <c r="H55" s="57">
        <f>+H8</f>
        <v>2561</v>
      </c>
      <c r="I55" s="43"/>
      <c r="J55" s="57">
        <f>+J8</f>
        <v>2562</v>
      </c>
      <c r="K55" s="58"/>
      <c r="L55" s="57">
        <f>+L8</f>
        <v>2561</v>
      </c>
      <c r="M55" s="7"/>
      <c r="U55" s="15"/>
      <c r="V55" s="15"/>
      <c r="W55" s="15"/>
      <c r="X55" s="15"/>
    </row>
    <row r="56" spans="1:24" ht="18" customHeight="1" x14ac:dyDescent="0.4">
      <c r="F56" s="8"/>
      <c r="G56" s="8"/>
      <c r="H56" s="105"/>
      <c r="L56" s="105"/>
      <c r="M56" s="7"/>
      <c r="U56" s="15"/>
      <c r="V56" s="15"/>
      <c r="W56" s="15"/>
      <c r="X56" s="15"/>
    </row>
    <row r="57" spans="1:24" ht="18" customHeight="1" x14ac:dyDescent="0.4">
      <c r="A57" s="6" t="s">
        <v>148</v>
      </c>
      <c r="F57" s="93">
        <f>+F31</f>
        <v>736988327.84000003</v>
      </c>
      <c r="G57" s="83"/>
      <c r="H57" s="93">
        <f>+H31</f>
        <v>3211457.549999997</v>
      </c>
      <c r="I57" s="52"/>
      <c r="J57" s="93">
        <f>+J31</f>
        <v>1265185160.8899999</v>
      </c>
      <c r="K57" s="52"/>
      <c r="L57" s="93">
        <f>+L31</f>
        <v>561094037.83999991</v>
      </c>
      <c r="M57" s="7"/>
      <c r="U57" s="15"/>
      <c r="V57" s="15"/>
      <c r="W57" s="15"/>
      <c r="X57" s="15"/>
    </row>
    <row r="58" spans="1:24" ht="18" customHeight="1" x14ac:dyDescent="0.4">
      <c r="F58" s="82"/>
      <c r="G58" s="83"/>
      <c r="H58" s="82"/>
      <c r="I58" s="52"/>
      <c r="J58" s="82"/>
      <c r="K58" s="52"/>
      <c r="L58" s="82"/>
      <c r="M58" s="7"/>
      <c r="U58" s="15"/>
      <c r="V58" s="15"/>
      <c r="W58" s="15"/>
      <c r="X58" s="15"/>
    </row>
    <row r="59" spans="1:24" ht="18" customHeight="1" x14ac:dyDescent="0.4">
      <c r="A59" s="6" t="s">
        <v>154</v>
      </c>
      <c r="F59" s="82"/>
      <c r="G59" s="83"/>
      <c r="H59" s="82"/>
      <c r="I59" s="52"/>
      <c r="J59" s="87"/>
      <c r="K59" s="52"/>
      <c r="L59" s="87"/>
      <c r="M59" s="7"/>
      <c r="U59" s="15"/>
      <c r="V59" s="15"/>
      <c r="W59" s="15"/>
      <c r="X59" s="15"/>
    </row>
    <row r="60" spans="1:24" ht="18" customHeight="1" x14ac:dyDescent="0.4">
      <c r="A60" s="6" t="s">
        <v>175</v>
      </c>
      <c r="F60" s="82"/>
      <c r="G60" s="83"/>
      <c r="H60" s="82"/>
      <c r="I60" s="52"/>
      <c r="J60" s="87"/>
      <c r="K60" s="52"/>
      <c r="L60" s="87"/>
      <c r="M60" s="7"/>
      <c r="U60" s="15"/>
      <c r="V60" s="15"/>
      <c r="W60" s="15"/>
      <c r="X60" s="15"/>
    </row>
    <row r="61" spans="1:24" ht="18" customHeight="1" x14ac:dyDescent="0.4">
      <c r="B61" s="6" t="s">
        <v>113</v>
      </c>
      <c r="F61" s="88">
        <v>-16308759.43</v>
      </c>
      <c r="G61" s="91"/>
      <c r="H61" s="88">
        <v>-20654545.370000001</v>
      </c>
      <c r="I61" s="79"/>
      <c r="J61" s="87">
        <v>0</v>
      </c>
      <c r="K61" s="79"/>
      <c r="L61" s="87">
        <v>0</v>
      </c>
      <c r="M61" s="7"/>
      <c r="S61" s="79"/>
      <c r="U61" s="15"/>
      <c r="V61" s="15"/>
      <c r="W61" s="15"/>
      <c r="X61" s="15"/>
    </row>
    <row r="62" spans="1:24" ht="18" customHeight="1" x14ac:dyDescent="0.4">
      <c r="A62" s="6" t="s">
        <v>176</v>
      </c>
      <c r="F62" s="88"/>
      <c r="G62" s="91"/>
      <c r="H62" s="88"/>
      <c r="I62" s="79"/>
      <c r="J62" s="87"/>
      <c r="K62" s="79"/>
      <c r="L62" s="87"/>
      <c r="M62" s="7"/>
      <c r="S62" s="79"/>
      <c r="U62" s="15"/>
      <c r="V62" s="15"/>
      <c r="W62" s="15"/>
      <c r="X62" s="15"/>
    </row>
    <row r="63" spans="1:24" ht="18" customHeight="1" x14ac:dyDescent="0.4">
      <c r="B63" s="6" t="s">
        <v>168</v>
      </c>
      <c r="F63" s="88"/>
      <c r="G63" s="91"/>
      <c r="H63" s="88"/>
      <c r="I63" s="79"/>
      <c r="J63" s="87"/>
      <c r="K63" s="79"/>
      <c r="L63" s="87"/>
      <c r="M63" s="7"/>
      <c r="S63" s="79"/>
      <c r="U63" s="15"/>
      <c r="V63" s="15"/>
      <c r="W63" s="15"/>
      <c r="X63" s="15"/>
    </row>
    <row r="64" spans="1:24" ht="18" customHeight="1" x14ac:dyDescent="0.4">
      <c r="C64" s="6" t="s">
        <v>169</v>
      </c>
      <c r="D64" s="53">
        <v>16</v>
      </c>
      <c r="F64" s="88">
        <v>0</v>
      </c>
      <c r="G64" s="91"/>
      <c r="H64" s="88">
        <v>4326999</v>
      </c>
      <c r="I64" s="79"/>
      <c r="J64" s="87">
        <v>0</v>
      </c>
      <c r="K64" s="79"/>
      <c r="L64" s="87">
        <v>3731511</v>
      </c>
      <c r="M64" s="7"/>
      <c r="S64" s="79"/>
      <c r="U64" s="15"/>
      <c r="V64" s="15"/>
      <c r="W64" s="15"/>
      <c r="X64" s="15"/>
    </row>
    <row r="65" spans="1:24" ht="18" customHeight="1" x14ac:dyDescent="0.4">
      <c r="B65" s="6" t="s">
        <v>187</v>
      </c>
      <c r="D65" s="53"/>
      <c r="F65" s="89">
        <v>0</v>
      </c>
      <c r="G65" s="83"/>
      <c r="H65" s="89">
        <v>-865399.8</v>
      </c>
      <c r="I65" s="52"/>
      <c r="J65" s="89">
        <v>0</v>
      </c>
      <c r="K65" s="52"/>
      <c r="L65" s="89">
        <v>-746302.2</v>
      </c>
      <c r="M65" s="7"/>
      <c r="S65" s="79"/>
      <c r="U65" s="15"/>
      <c r="V65" s="15"/>
      <c r="W65" s="15"/>
      <c r="X65" s="15"/>
    </row>
    <row r="66" spans="1:24" ht="18" customHeight="1" x14ac:dyDescent="0.4">
      <c r="A66" s="6" t="s">
        <v>155</v>
      </c>
      <c r="F66" s="100">
        <f>SUM(F61:F65)</f>
        <v>-16308759.43</v>
      </c>
      <c r="G66" s="83"/>
      <c r="H66" s="100">
        <f>SUM(H61:H65)</f>
        <v>-17192946.170000002</v>
      </c>
      <c r="I66" s="52"/>
      <c r="J66" s="100">
        <f>SUM(J61:J65)</f>
        <v>0</v>
      </c>
      <c r="K66" s="52"/>
      <c r="L66" s="100">
        <f>SUM(L61:L65)</f>
        <v>2985208.8</v>
      </c>
      <c r="M66" s="7"/>
      <c r="U66" s="15"/>
      <c r="V66" s="15"/>
      <c r="W66" s="15"/>
      <c r="X66" s="15"/>
    </row>
    <row r="67" spans="1:24" ht="18" customHeight="1" x14ac:dyDescent="0.4">
      <c r="F67" s="82"/>
      <c r="G67" s="83"/>
      <c r="H67" s="82"/>
      <c r="I67" s="52"/>
      <c r="J67" s="69"/>
      <c r="K67" s="52"/>
      <c r="L67" s="69"/>
      <c r="M67" s="7"/>
      <c r="U67" s="15"/>
      <c r="V67" s="15"/>
      <c r="W67" s="15"/>
      <c r="X67" s="15"/>
    </row>
    <row r="68" spans="1:24" ht="18" customHeight="1" thickBot="1" x14ac:dyDescent="0.45">
      <c r="A68" s="6" t="s">
        <v>156</v>
      </c>
      <c r="F68" s="99">
        <f>+F57+F66</f>
        <v>720679568.41000009</v>
      </c>
      <c r="G68" s="83"/>
      <c r="H68" s="99">
        <f>+H57+H66</f>
        <v>-13981488.620000005</v>
      </c>
      <c r="I68" s="52"/>
      <c r="J68" s="99">
        <f>+J57+J66</f>
        <v>1265185160.8899999</v>
      </c>
      <c r="K68" s="52"/>
      <c r="L68" s="99">
        <f>+L57+L66</f>
        <v>564079246.63999987</v>
      </c>
      <c r="M68" s="7"/>
      <c r="U68" s="15"/>
      <c r="V68" s="15"/>
      <c r="W68" s="15"/>
      <c r="X68" s="15"/>
    </row>
    <row r="69" spans="1:24" ht="18" customHeight="1" thickTop="1" x14ac:dyDescent="0.4">
      <c r="F69" s="86"/>
      <c r="G69" s="86"/>
      <c r="H69" s="86"/>
      <c r="I69" s="52"/>
      <c r="J69" s="69"/>
      <c r="K69" s="52"/>
      <c r="L69" s="69"/>
      <c r="M69" s="7"/>
      <c r="U69" s="15"/>
      <c r="V69" s="15"/>
      <c r="W69" s="15"/>
      <c r="X69" s="15"/>
    </row>
    <row r="70" spans="1:24" ht="18" customHeight="1" x14ac:dyDescent="0.4">
      <c r="A70" s="63" t="s">
        <v>119</v>
      </c>
      <c r="B70" s="63"/>
      <c r="C70" s="63"/>
      <c r="D70" s="64"/>
      <c r="E70" s="65"/>
      <c r="F70" s="96"/>
      <c r="G70" s="97"/>
      <c r="H70" s="96"/>
      <c r="I70" s="98"/>
      <c r="J70" s="96"/>
      <c r="K70" s="97"/>
      <c r="L70" s="96"/>
      <c r="M70" s="7"/>
      <c r="U70" s="15"/>
      <c r="V70" s="15"/>
      <c r="W70" s="15"/>
      <c r="X70" s="15"/>
    </row>
    <row r="71" spans="1:24" ht="18" customHeight="1" x14ac:dyDescent="0.4">
      <c r="A71" s="63"/>
      <c r="B71" s="63" t="s">
        <v>121</v>
      </c>
      <c r="C71" s="63"/>
      <c r="D71" s="64"/>
      <c r="E71" s="66">
        <v>852812933</v>
      </c>
      <c r="F71" s="88">
        <f>+F68-F72</f>
        <v>720169964.36000013</v>
      </c>
      <c r="G71" s="91"/>
      <c r="H71" s="88">
        <f>+H68-H72</f>
        <v>-12628212.890000004</v>
      </c>
      <c r="I71" s="91"/>
      <c r="J71" s="88">
        <f>+J68-J72</f>
        <v>1265185160.8899999</v>
      </c>
      <c r="K71" s="91"/>
      <c r="L71" s="88">
        <f>+L68-L72</f>
        <v>564079246.63999987</v>
      </c>
      <c r="M71" s="7"/>
      <c r="U71" s="15"/>
      <c r="V71" s="15"/>
      <c r="W71" s="15"/>
      <c r="X71" s="15"/>
    </row>
    <row r="72" spans="1:24" ht="18" customHeight="1" x14ac:dyDescent="0.4">
      <c r="A72" s="63"/>
      <c r="B72" s="6" t="s">
        <v>122</v>
      </c>
      <c r="D72" s="64"/>
      <c r="E72" s="66">
        <v>-1541152</v>
      </c>
      <c r="F72" s="88">
        <f>+F34</f>
        <v>509604.05</v>
      </c>
      <c r="G72" s="87"/>
      <c r="H72" s="88">
        <f>+H34</f>
        <v>-1353275.73</v>
      </c>
      <c r="I72" s="98"/>
      <c r="J72" s="88">
        <f>+J34</f>
        <v>0</v>
      </c>
      <c r="K72" s="98"/>
      <c r="L72" s="88">
        <f>+L34</f>
        <v>0</v>
      </c>
      <c r="M72" s="7"/>
      <c r="U72" s="15"/>
      <c r="V72" s="15"/>
      <c r="W72" s="15"/>
      <c r="X72" s="15"/>
    </row>
    <row r="73" spans="1:24" ht="18" customHeight="1" thickBot="1" x14ac:dyDescent="0.45">
      <c r="A73" s="67"/>
      <c r="B73" s="67"/>
      <c r="C73" s="67"/>
      <c r="D73" s="64"/>
      <c r="E73" s="66"/>
      <c r="F73" s="94">
        <f>SUM(F71:F72)</f>
        <v>720679568.41000009</v>
      </c>
      <c r="G73" s="97"/>
      <c r="H73" s="94">
        <f>SUM(H71:H72)</f>
        <v>-13981488.620000005</v>
      </c>
      <c r="I73" s="97"/>
      <c r="J73" s="94">
        <f>SUM(J71:J72)</f>
        <v>1265185160.8899999</v>
      </c>
      <c r="K73" s="97"/>
      <c r="L73" s="94">
        <f>SUM(L71:L72)</f>
        <v>564079246.63999987</v>
      </c>
      <c r="M73" s="7"/>
      <c r="U73" s="15"/>
      <c r="V73" s="15"/>
      <c r="W73" s="15"/>
      <c r="X73" s="15"/>
    </row>
    <row r="74" spans="1:24" ht="18" customHeight="1" thickTop="1" x14ac:dyDescent="0.4">
      <c r="A74" s="15"/>
      <c r="B74" s="15"/>
      <c r="C74" s="15"/>
      <c r="D74" s="24"/>
      <c r="E74" s="24"/>
      <c r="F74" s="91"/>
      <c r="G74" s="91"/>
      <c r="H74" s="91"/>
      <c r="I74" s="79"/>
      <c r="J74" s="87"/>
      <c r="K74" s="79"/>
      <c r="L74" s="87"/>
      <c r="M74" s="7"/>
      <c r="U74" s="15"/>
      <c r="V74" s="15"/>
      <c r="W74" s="15"/>
      <c r="X74" s="15"/>
    </row>
    <row r="75" spans="1:24" ht="18" customHeight="1" x14ac:dyDescent="0.4">
      <c r="A75" s="6" t="s">
        <v>145</v>
      </c>
      <c r="B75" s="15"/>
      <c r="C75" s="15"/>
      <c r="D75" s="24"/>
      <c r="E75" s="24"/>
      <c r="F75" s="91"/>
      <c r="G75" s="91"/>
      <c r="H75" s="91"/>
      <c r="I75" s="79"/>
      <c r="J75" s="87"/>
      <c r="K75" s="79"/>
      <c r="L75" s="87"/>
      <c r="M75" s="7"/>
      <c r="U75" s="15"/>
      <c r="V75" s="15"/>
      <c r="W75" s="15"/>
      <c r="X75" s="15"/>
    </row>
    <row r="76" spans="1:24" ht="18" customHeight="1" x14ac:dyDescent="0.4">
      <c r="A76" s="15"/>
      <c r="B76" s="15"/>
      <c r="C76" s="15"/>
      <c r="D76" s="24"/>
      <c r="E76" s="24"/>
      <c r="F76" s="13"/>
      <c r="G76" s="13"/>
      <c r="H76" s="13"/>
      <c r="I76" s="15"/>
      <c r="J76" s="14"/>
      <c r="K76" s="35"/>
      <c r="L76" s="14"/>
      <c r="M76" s="7"/>
      <c r="U76" s="15"/>
      <c r="V76" s="15"/>
      <c r="W76" s="15"/>
      <c r="X76" s="15"/>
    </row>
    <row r="77" spans="1:24" ht="18" customHeight="1" x14ac:dyDescent="0.4">
      <c r="A77" s="15"/>
      <c r="B77" s="15"/>
      <c r="C77" s="15"/>
      <c r="D77" s="24"/>
      <c r="E77" s="24"/>
      <c r="F77" s="13"/>
      <c r="G77" s="13"/>
      <c r="H77" s="13"/>
      <c r="I77" s="15"/>
      <c r="J77" s="14"/>
      <c r="K77" s="35"/>
      <c r="L77" s="14"/>
      <c r="M77" s="7"/>
      <c r="U77" s="15"/>
      <c r="V77" s="15"/>
      <c r="W77" s="15"/>
      <c r="X77" s="15"/>
    </row>
    <row r="78" spans="1:24" ht="18" customHeight="1" x14ac:dyDescent="0.4">
      <c r="A78" s="15"/>
      <c r="B78" s="15"/>
      <c r="C78" s="15"/>
      <c r="D78" s="24"/>
      <c r="E78" s="24"/>
      <c r="F78" s="13"/>
      <c r="G78" s="13"/>
      <c r="H78" s="13"/>
      <c r="I78" s="15"/>
      <c r="J78" s="14"/>
      <c r="K78" s="35"/>
      <c r="L78" s="14"/>
      <c r="M78" s="7"/>
      <c r="U78" s="15"/>
      <c r="V78" s="15"/>
      <c r="W78" s="15"/>
      <c r="X78" s="15"/>
    </row>
    <row r="79" spans="1:24" ht="18" customHeight="1" x14ac:dyDescent="0.4">
      <c r="A79" s="15"/>
      <c r="B79" s="15"/>
      <c r="C79" s="15"/>
      <c r="D79" s="24"/>
      <c r="E79" s="24"/>
      <c r="F79" s="13"/>
      <c r="G79" s="13"/>
      <c r="H79" s="13"/>
      <c r="I79" s="15"/>
      <c r="J79" s="14"/>
      <c r="K79" s="35"/>
      <c r="L79" s="14"/>
      <c r="M79" s="7"/>
      <c r="U79" s="15"/>
      <c r="V79" s="15"/>
      <c r="W79" s="15"/>
      <c r="X79" s="15"/>
    </row>
    <row r="80" spans="1:24" ht="18" customHeight="1" x14ac:dyDescent="0.4">
      <c r="A80" s="15"/>
      <c r="B80" s="15"/>
      <c r="C80" s="15"/>
      <c r="D80" s="24"/>
      <c r="E80" s="24"/>
      <c r="F80" s="13"/>
      <c r="G80" s="13"/>
      <c r="H80" s="13"/>
      <c r="I80" s="15"/>
      <c r="J80" s="14"/>
      <c r="K80" s="35"/>
      <c r="L80" s="14"/>
      <c r="M80" s="7"/>
      <c r="U80" s="15"/>
      <c r="V80" s="15"/>
      <c r="W80" s="15"/>
      <c r="X80" s="15"/>
    </row>
    <row r="81" spans="1:24" ht="18" customHeight="1" x14ac:dyDescent="0.4">
      <c r="A81" s="15"/>
      <c r="B81" s="15"/>
      <c r="C81" s="15"/>
      <c r="D81" s="24"/>
      <c r="E81" s="24"/>
      <c r="F81" s="13"/>
      <c r="G81" s="13"/>
      <c r="H81" s="13"/>
      <c r="I81" s="15"/>
      <c r="J81" s="14"/>
      <c r="K81" s="35"/>
      <c r="L81" s="14"/>
      <c r="M81" s="7"/>
      <c r="U81" s="15"/>
      <c r="V81" s="15"/>
      <c r="W81" s="15"/>
      <c r="X81" s="15"/>
    </row>
    <row r="82" spans="1:24" ht="18" customHeight="1" x14ac:dyDescent="0.4">
      <c r="A82" s="15"/>
      <c r="B82" s="15"/>
      <c r="C82" s="15"/>
      <c r="D82" s="24"/>
      <c r="E82" s="24"/>
      <c r="F82" s="13"/>
      <c r="G82" s="13"/>
      <c r="H82" s="13"/>
      <c r="I82" s="15"/>
      <c r="J82" s="14"/>
      <c r="K82" s="35"/>
      <c r="L82" s="14"/>
      <c r="M82" s="7"/>
      <c r="U82" s="15"/>
      <c r="V82" s="15"/>
      <c r="W82" s="15"/>
      <c r="X82" s="15"/>
    </row>
    <row r="83" spans="1:24" ht="18" customHeight="1" x14ac:dyDescent="0.4">
      <c r="A83" s="15"/>
      <c r="B83" s="15"/>
      <c r="C83" s="15"/>
      <c r="D83" s="24"/>
      <c r="E83" s="24"/>
      <c r="F83" s="13"/>
      <c r="G83" s="13"/>
      <c r="H83" s="13"/>
      <c r="I83" s="15"/>
      <c r="J83" s="14"/>
      <c r="K83" s="35"/>
      <c r="L83" s="14"/>
      <c r="M83" s="7"/>
      <c r="U83" s="15"/>
      <c r="V83" s="15"/>
      <c r="W83" s="15"/>
      <c r="X83" s="15"/>
    </row>
    <row r="84" spans="1:24" ht="18" customHeight="1" x14ac:dyDescent="0.4">
      <c r="A84" s="15"/>
      <c r="B84" s="15"/>
      <c r="C84" s="15"/>
      <c r="D84" s="24"/>
      <c r="E84" s="24"/>
      <c r="F84" s="13"/>
      <c r="G84" s="13"/>
      <c r="H84" s="13"/>
      <c r="I84" s="15"/>
      <c r="J84" s="14"/>
      <c r="K84" s="35"/>
      <c r="L84" s="14"/>
      <c r="M84" s="7"/>
      <c r="U84" s="15"/>
      <c r="V84" s="15"/>
      <c r="W84" s="15"/>
      <c r="X84" s="15"/>
    </row>
    <row r="85" spans="1:24" ht="18" customHeight="1" x14ac:dyDescent="0.4">
      <c r="A85" s="15"/>
      <c r="B85" s="15"/>
      <c r="C85" s="15"/>
      <c r="D85" s="24"/>
      <c r="E85" s="24"/>
      <c r="F85" s="13"/>
      <c r="G85" s="13"/>
      <c r="H85" s="13"/>
      <c r="I85" s="15"/>
      <c r="J85" s="14"/>
      <c r="K85" s="35"/>
      <c r="L85" s="14"/>
      <c r="M85" s="7"/>
      <c r="U85" s="15"/>
      <c r="V85" s="15"/>
      <c r="W85" s="15"/>
      <c r="X85" s="15"/>
    </row>
    <row r="86" spans="1:24" ht="18" customHeight="1" x14ac:dyDescent="0.4">
      <c r="A86" s="15"/>
      <c r="B86" s="15"/>
      <c r="C86" s="15"/>
      <c r="D86" s="24"/>
      <c r="E86" s="24"/>
      <c r="F86" s="13"/>
      <c r="G86" s="13"/>
      <c r="H86" s="13"/>
      <c r="I86" s="15"/>
      <c r="J86" s="14"/>
      <c r="K86" s="35"/>
      <c r="L86" s="14"/>
      <c r="M86" s="7"/>
      <c r="U86" s="15"/>
      <c r="V86" s="15"/>
      <c r="W86" s="15"/>
      <c r="X86" s="15"/>
    </row>
    <row r="87" spans="1:24" ht="18" customHeight="1" x14ac:dyDescent="0.4">
      <c r="A87" s="15"/>
      <c r="B87" s="15"/>
      <c r="C87" s="15"/>
      <c r="D87" s="24"/>
      <c r="E87" s="24"/>
      <c r="F87" s="13"/>
      <c r="G87" s="13"/>
      <c r="H87" s="13"/>
      <c r="I87" s="15"/>
      <c r="J87" s="14"/>
      <c r="K87" s="35"/>
      <c r="L87" s="14"/>
      <c r="M87" s="7"/>
      <c r="U87" s="15"/>
      <c r="V87" s="15"/>
      <c r="W87" s="15"/>
      <c r="X87" s="15"/>
    </row>
    <row r="88" spans="1:24" ht="18" customHeight="1" x14ac:dyDescent="0.4">
      <c r="B88" s="15"/>
      <c r="C88" s="15"/>
      <c r="D88" s="71"/>
      <c r="E88" s="24"/>
      <c r="F88" s="13"/>
      <c r="G88" s="13"/>
      <c r="H88" s="13"/>
      <c r="I88" s="15"/>
      <c r="J88" s="14"/>
      <c r="K88" s="15"/>
      <c r="L88" s="14"/>
      <c r="M88" s="7"/>
      <c r="U88" s="15"/>
      <c r="V88" s="15"/>
      <c r="W88" s="15"/>
      <c r="X88" s="15"/>
    </row>
    <row r="89" spans="1:24" ht="18" customHeight="1" x14ac:dyDescent="0.4">
      <c r="A89" s="15"/>
      <c r="B89" s="15"/>
      <c r="C89" s="15"/>
      <c r="D89" s="24"/>
      <c r="E89" s="24"/>
      <c r="F89" s="24"/>
      <c r="G89" s="24"/>
      <c r="H89" s="24"/>
      <c r="I89" s="15"/>
      <c r="J89" s="14"/>
      <c r="K89" s="15"/>
      <c r="L89" s="14"/>
      <c r="M89" s="7"/>
      <c r="U89" s="15"/>
      <c r="V89" s="15"/>
      <c r="W89" s="15"/>
      <c r="X89" s="15"/>
    </row>
    <row r="90" spans="1:24" ht="18" customHeight="1" x14ac:dyDescent="0.4">
      <c r="A90" s="15"/>
      <c r="B90" s="15"/>
      <c r="C90" s="15"/>
      <c r="D90" s="24"/>
      <c r="E90" s="24"/>
      <c r="F90" s="13"/>
      <c r="G90" s="13"/>
      <c r="H90" s="13"/>
      <c r="I90" s="15"/>
      <c r="J90" s="14"/>
      <c r="K90" s="15"/>
      <c r="L90" s="14"/>
      <c r="M90" s="7"/>
      <c r="U90" s="15"/>
      <c r="V90" s="15"/>
      <c r="W90" s="15"/>
      <c r="X90" s="15"/>
    </row>
    <row r="91" spans="1:24" ht="18" customHeight="1" x14ac:dyDescent="0.4">
      <c r="A91" s="15"/>
      <c r="B91" s="16"/>
      <c r="C91" s="15"/>
      <c r="D91" s="72"/>
      <c r="E91" s="24"/>
      <c r="F91" s="14"/>
      <c r="G91" s="13"/>
      <c r="H91" s="14"/>
      <c r="I91" s="16"/>
      <c r="J91" s="14"/>
      <c r="K91" s="16"/>
      <c r="L91" s="14"/>
      <c r="M91" s="7"/>
      <c r="U91" s="15"/>
      <c r="V91" s="15"/>
      <c r="W91" s="15"/>
      <c r="X91" s="15"/>
    </row>
    <row r="92" spans="1:24" ht="18" customHeight="1" x14ac:dyDescent="0.4">
      <c r="M92" s="7"/>
      <c r="U92" s="15"/>
      <c r="V92" s="15"/>
      <c r="W92" s="15"/>
      <c r="X92" s="15"/>
    </row>
    <row r="93" spans="1:24" ht="18" customHeight="1" x14ac:dyDescent="0.4">
      <c r="M93" s="7"/>
      <c r="U93" s="15"/>
      <c r="V93" s="15"/>
      <c r="W93" s="15"/>
      <c r="X93" s="15"/>
    </row>
    <row r="94" spans="1:24" ht="18" customHeight="1" x14ac:dyDescent="0.4">
      <c r="A94" s="7"/>
      <c r="B94" s="21" t="s">
        <v>21</v>
      </c>
      <c r="C94" s="7"/>
      <c r="D94" s="21"/>
      <c r="F94" s="21" t="s">
        <v>21</v>
      </c>
      <c r="I94" s="129"/>
      <c r="J94" s="129"/>
      <c r="K94" s="129"/>
      <c r="L94" s="129"/>
      <c r="M94" s="7"/>
      <c r="U94" s="15"/>
      <c r="V94" s="15"/>
      <c r="W94" s="15"/>
      <c r="X94" s="15"/>
    </row>
    <row r="95" spans="1:24" ht="18" customHeight="1" x14ac:dyDescent="0.4">
      <c r="A95" s="7"/>
      <c r="B95" s="21"/>
      <c r="C95" s="7"/>
      <c r="D95" s="21"/>
      <c r="F95" s="21"/>
      <c r="I95" s="129"/>
      <c r="J95" s="129"/>
      <c r="K95" s="129"/>
      <c r="L95" s="129"/>
      <c r="M95" s="7"/>
      <c r="U95" s="15"/>
      <c r="V95" s="15"/>
      <c r="W95" s="15"/>
      <c r="X95" s="15"/>
    </row>
    <row r="96" spans="1:24" ht="18" customHeight="1" x14ac:dyDescent="0.4">
      <c r="A96" s="141"/>
      <c r="B96" s="141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U96" s="15"/>
      <c r="V96" s="15"/>
      <c r="W96" s="15"/>
      <c r="X96" s="15"/>
    </row>
  </sheetData>
  <mergeCells count="17">
    <mergeCell ref="A49:L49"/>
    <mergeCell ref="A96:L96"/>
    <mergeCell ref="F52:L52"/>
    <mergeCell ref="F53:H53"/>
    <mergeCell ref="J53:L53"/>
    <mergeCell ref="F54:H54"/>
    <mergeCell ref="A50:L50"/>
    <mergeCell ref="A51:L51"/>
    <mergeCell ref="J54:L54"/>
    <mergeCell ref="A2:L2"/>
    <mergeCell ref="F7:H7"/>
    <mergeCell ref="A3:L3"/>
    <mergeCell ref="F6:H6"/>
    <mergeCell ref="A4:L4"/>
    <mergeCell ref="F5:L5"/>
    <mergeCell ref="J6:L6"/>
    <mergeCell ref="J7:L7"/>
  </mergeCells>
  <phoneticPr fontId="0" type="noConversion"/>
  <conditionalFormatting sqref="K72:K73 I72:I73 G72:G73 E70:E73 F70:G70 K34:K35 I35 G34:G35 I34:J34 E32:E35 F32:G32 I32:K32 I70:K70">
    <cfRule type="expression" priority="10" stopIfTrue="1">
      <formula>"if(E11&gt;0,#,##0;(#,##0),"-")"</formula>
    </cfRule>
  </conditionalFormatting>
  <conditionalFormatting sqref="H32">
    <cfRule type="expression" priority="4" stopIfTrue="1">
      <formula>"if(E11&gt;0,#,##0;(#,##0),"-")"</formula>
    </cfRule>
  </conditionalFormatting>
  <conditionalFormatting sqref="L34 L32">
    <cfRule type="expression" priority="3" stopIfTrue="1">
      <formula>"if(E11&gt;0,#,##0;(#,##0),"-")"</formula>
    </cfRule>
  </conditionalFormatting>
  <conditionalFormatting sqref="H70">
    <cfRule type="expression" priority="2" stopIfTrue="1">
      <formula>"if(E11&gt;0,#,##0;(#,##0),"-")"</formula>
    </cfRule>
  </conditionalFormatting>
  <conditionalFormatting sqref="L70">
    <cfRule type="expression" priority="1" stopIfTrue="1">
      <formula>"if(E11&gt;0,#,##0;(#,##0),"-")"</formula>
    </cfRule>
  </conditionalFormatting>
  <pageMargins left="0.51" right="0" top="0.59055118110236227" bottom="0" header="0.43307086614173229" footer="0"/>
  <pageSetup paperSize="9" scale="95" firstPageNumber="6" fitToHeight="4" orientation="portrait" useFirstPageNumber="1" r:id="rId1"/>
  <headerFooter alignWithMargins="0">
    <oddHeader>&amp;L&amp;"Angsana New,Regular"สำนักงาน เอ. เอ็ม. ที. แอสโซซิเอท</oddHeader>
    <oddFooter>&amp;C&amp;P</oddFooter>
  </headerFooter>
  <rowBreaks count="1" manualBreakCount="1">
    <brk id="47" max="11" man="1"/>
  </rowBreaks>
  <ignoredErrors>
    <ignoredError sqref="G55 I55 K55 K8 I8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41"/>
  <sheetViews>
    <sheetView view="pageBreakPreview" zoomScale="120" zoomScaleNormal="86" zoomScaleSheetLayoutView="120" workbookViewId="0">
      <selection activeCell="A15" sqref="A15"/>
    </sheetView>
  </sheetViews>
  <sheetFormatPr defaultRowHeight="18" x14ac:dyDescent="0.4"/>
  <cols>
    <col min="1" max="1" width="39.42578125" style="6" customWidth="1"/>
    <col min="2" max="2" width="6.5703125" style="6" customWidth="1"/>
    <col min="3" max="3" width="0.7109375" style="6" customWidth="1"/>
    <col min="4" max="4" width="11.7109375" style="6" bestFit="1" customWidth="1"/>
    <col min="5" max="5" width="1" style="6" customWidth="1"/>
    <col min="6" max="6" width="12.28515625" style="6" customWidth="1"/>
    <col min="7" max="7" width="1" style="6" customWidth="1"/>
    <col min="8" max="8" width="11.85546875" style="6" customWidth="1"/>
    <col min="9" max="9" width="1" style="6" hidden="1" customWidth="1"/>
    <col min="10" max="10" width="11.85546875" style="6" hidden="1" customWidth="1"/>
    <col min="11" max="11" width="1.28515625" style="6" hidden="1" customWidth="1"/>
    <col min="12" max="12" width="11.85546875" style="6" hidden="1" customWidth="1"/>
    <col min="13" max="13" width="1.140625" style="6" customWidth="1"/>
    <col min="14" max="14" width="12" style="6" bestFit="1" customWidth="1"/>
    <col min="15" max="15" width="1.140625" style="6" customWidth="1"/>
    <col min="16" max="16" width="12.7109375" style="6" customWidth="1"/>
    <col min="17" max="17" width="1" style="6" customWidth="1"/>
    <col min="18" max="18" width="13.28515625" style="6" customWidth="1"/>
    <col min="19" max="19" width="1" style="6" customWidth="1"/>
    <col min="20" max="20" width="14.7109375" style="6" customWidth="1"/>
    <col min="21" max="21" width="1" style="6" customWidth="1"/>
    <col min="22" max="22" width="13.28515625" style="6" customWidth="1"/>
    <col min="23" max="23" width="1" style="6" customWidth="1"/>
    <col min="24" max="24" width="12.85546875" style="6" bestFit="1" customWidth="1"/>
    <col min="25" max="25" width="0.7109375" style="6" customWidth="1"/>
    <col min="26" max="26" width="11.85546875" style="6" customWidth="1"/>
    <col min="27" max="27" width="0.7109375" style="6" customWidth="1"/>
    <col min="28" max="28" width="14.140625" style="6" customWidth="1"/>
    <col min="29" max="29" width="11.28515625" style="6" hidden="1" customWidth="1"/>
    <col min="30" max="30" width="10.5703125" style="6" customWidth="1"/>
    <col min="31" max="31" width="16.85546875" style="6" customWidth="1"/>
    <col min="32" max="16384" width="9.140625" style="6"/>
  </cols>
  <sheetData>
    <row r="1" spans="1:31" ht="8.25" customHeight="1" x14ac:dyDescent="0.4">
      <c r="Z1" s="142"/>
      <c r="AA1" s="142"/>
      <c r="AB1" s="142"/>
    </row>
    <row r="2" spans="1:31" x14ac:dyDescent="0.4">
      <c r="A2" s="140" t="s">
        <v>52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</row>
    <row r="3" spans="1:31" x14ac:dyDescent="0.4">
      <c r="A3" s="140" t="s">
        <v>128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</row>
    <row r="4" spans="1:31" x14ac:dyDescent="0.4">
      <c r="A4" s="140" t="s">
        <v>34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</row>
    <row r="5" spans="1:31" x14ac:dyDescent="0.4">
      <c r="A5" s="140" t="s">
        <v>212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</row>
    <row r="6" spans="1:31" ht="5.25" customHeight="1" x14ac:dyDescent="0.4">
      <c r="A6" s="26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31" ht="17.25" customHeight="1" x14ac:dyDescent="0.4">
      <c r="A7" s="26"/>
      <c r="B7" s="5"/>
      <c r="C7" s="5"/>
      <c r="D7" s="143" t="s">
        <v>13</v>
      </c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</row>
    <row r="8" spans="1:31" x14ac:dyDescent="0.4">
      <c r="D8" s="11"/>
      <c r="E8" s="11"/>
      <c r="F8" s="11"/>
      <c r="G8" s="11"/>
      <c r="H8" s="11"/>
      <c r="I8" s="11"/>
      <c r="J8" s="60" t="s">
        <v>71</v>
      </c>
      <c r="K8" s="29"/>
      <c r="L8" s="29" t="s">
        <v>66</v>
      </c>
      <c r="M8" s="29"/>
      <c r="N8" s="138" t="s">
        <v>19</v>
      </c>
      <c r="O8" s="138"/>
      <c r="P8" s="138"/>
      <c r="Q8" s="30"/>
      <c r="R8" s="144" t="s">
        <v>124</v>
      </c>
      <c r="S8" s="144"/>
      <c r="T8" s="144"/>
      <c r="U8" s="144"/>
      <c r="V8" s="144"/>
      <c r="W8" s="30"/>
      <c r="X8" s="73"/>
      <c r="Y8" s="73"/>
      <c r="Z8" s="73" t="s">
        <v>109</v>
      </c>
    </row>
    <row r="9" spans="1:31" x14ac:dyDescent="0.4">
      <c r="D9" s="11"/>
      <c r="E9" s="11"/>
      <c r="F9" s="29" t="s">
        <v>180</v>
      </c>
      <c r="G9" s="11"/>
      <c r="H9" s="29"/>
      <c r="I9" s="11"/>
      <c r="J9" s="60"/>
      <c r="K9" s="29"/>
      <c r="L9" s="29"/>
      <c r="M9" s="29"/>
      <c r="N9" s="30"/>
      <c r="O9" s="30"/>
      <c r="P9" s="30"/>
      <c r="Q9" s="30"/>
      <c r="R9" s="29" t="s">
        <v>161</v>
      </c>
      <c r="S9" s="30"/>
      <c r="T9" s="110" t="s">
        <v>164</v>
      </c>
      <c r="U9" s="30"/>
      <c r="V9" s="77" t="s">
        <v>115</v>
      </c>
      <c r="W9" s="30"/>
      <c r="X9" s="30" t="s">
        <v>100</v>
      </c>
      <c r="Y9" s="30"/>
      <c r="Z9" s="30" t="s">
        <v>110</v>
      </c>
    </row>
    <row r="10" spans="1:31" x14ac:dyDescent="0.4">
      <c r="D10" s="31" t="s">
        <v>22</v>
      </c>
      <c r="E10" s="31"/>
      <c r="F10" s="29" t="s">
        <v>181</v>
      </c>
      <c r="G10" s="31"/>
      <c r="H10" s="29" t="s">
        <v>66</v>
      </c>
      <c r="I10" s="29"/>
      <c r="J10" s="61" t="s">
        <v>72</v>
      </c>
      <c r="K10" s="29"/>
      <c r="L10" s="29" t="s">
        <v>67</v>
      </c>
      <c r="M10" s="29"/>
      <c r="N10" s="47" t="s">
        <v>23</v>
      </c>
      <c r="O10" s="38"/>
      <c r="P10" s="23"/>
      <c r="Q10" s="23"/>
      <c r="R10" s="7" t="s">
        <v>163</v>
      </c>
      <c r="S10" s="29"/>
      <c r="T10" s="108" t="s">
        <v>165</v>
      </c>
      <c r="U10" s="29"/>
      <c r="V10" s="29" t="s">
        <v>116</v>
      </c>
      <c r="W10" s="23"/>
      <c r="X10" s="30" t="s">
        <v>101</v>
      </c>
      <c r="Y10" s="30"/>
      <c r="Z10" s="30" t="s">
        <v>111</v>
      </c>
    </row>
    <row r="11" spans="1:31" x14ac:dyDescent="0.4">
      <c r="B11" s="39" t="s">
        <v>40</v>
      </c>
      <c r="D11" s="40" t="s">
        <v>24</v>
      </c>
      <c r="E11" s="33"/>
      <c r="F11" s="37" t="s">
        <v>25</v>
      </c>
      <c r="G11" s="33"/>
      <c r="H11" s="37" t="s">
        <v>67</v>
      </c>
      <c r="I11" s="32"/>
      <c r="J11" s="62" t="s">
        <v>73</v>
      </c>
      <c r="K11" s="32"/>
      <c r="L11" s="37"/>
      <c r="M11" s="32"/>
      <c r="N11" s="48" t="s">
        <v>20</v>
      </c>
      <c r="O11" s="38"/>
      <c r="P11" s="41" t="s">
        <v>3</v>
      </c>
      <c r="Q11" s="30"/>
      <c r="R11" s="37" t="s">
        <v>162</v>
      </c>
      <c r="S11" s="32"/>
      <c r="T11" s="109" t="s">
        <v>166</v>
      </c>
      <c r="U11" s="32"/>
      <c r="V11" s="37" t="s">
        <v>123</v>
      </c>
      <c r="W11" s="30"/>
      <c r="X11" s="41"/>
      <c r="Y11" s="30"/>
      <c r="Z11" s="41" t="s">
        <v>112</v>
      </c>
      <c r="AB11" s="39" t="s">
        <v>28</v>
      </c>
      <c r="AE11" s="32"/>
    </row>
    <row r="12" spans="1:31" x14ac:dyDescent="0.4">
      <c r="C12" s="32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30"/>
      <c r="O12" s="32"/>
      <c r="P12" s="45"/>
      <c r="Q12" s="45"/>
      <c r="R12" s="45"/>
      <c r="S12" s="45"/>
      <c r="T12" s="45"/>
      <c r="U12" s="45"/>
      <c r="V12" s="45"/>
      <c r="W12" s="45"/>
      <c r="X12" s="45"/>
      <c r="Y12" s="33"/>
      <c r="Z12" s="33"/>
      <c r="AB12" s="45"/>
    </row>
    <row r="13" spans="1:31" x14ac:dyDescent="0.4">
      <c r="A13" s="15" t="s">
        <v>198</v>
      </c>
      <c r="B13" s="34"/>
      <c r="C13" s="34"/>
      <c r="D13" s="87">
        <v>704700608.25</v>
      </c>
      <c r="E13" s="87"/>
      <c r="F13" s="87">
        <v>144890157.11000001</v>
      </c>
      <c r="G13" s="87"/>
      <c r="H13" s="87">
        <v>0</v>
      </c>
      <c r="I13" s="87"/>
      <c r="J13" s="87">
        <v>0</v>
      </c>
      <c r="K13" s="87"/>
      <c r="L13" s="87">
        <v>0</v>
      </c>
      <c r="M13" s="87"/>
      <c r="N13" s="87">
        <v>70591864.099999994</v>
      </c>
      <c r="O13" s="87"/>
      <c r="P13" s="87">
        <v>1508089456.55</v>
      </c>
      <c r="Q13" s="87"/>
      <c r="R13" s="87">
        <v>-2584557.6800000002</v>
      </c>
      <c r="S13" s="87"/>
      <c r="T13" s="87">
        <v>0</v>
      </c>
      <c r="U13" s="87"/>
      <c r="V13" s="87">
        <f>+T13+R13</f>
        <v>-2584557.6800000002</v>
      </c>
      <c r="W13" s="87"/>
      <c r="X13" s="87">
        <f>SUM(D13:P13)+V13</f>
        <v>2425687528.3300004</v>
      </c>
      <c r="Y13" s="87"/>
      <c r="Z13" s="87">
        <v>76294300.530000001</v>
      </c>
      <c r="AA13" s="79"/>
      <c r="AB13" s="87">
        <f>+X13+Z13</f>
        <v>2501981828.8600006</v>
      </c>
    </row>
    <row r="14" spans="1:31" ht="8.25" customHeight="1" x14ac:dyDescent="0.4">
      <c r="A14" s="15"/>
      <c r="B14" s="34"/>
      <c r="C14" s="34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69"/>
      <c r="AB14" s="87"/>
    </row>
    <row r="15" spans="1:31" x14ac:dyDescent="0.4">
      <c r="A15" s="15" t="s">
        <v>129</v>
      </c>
      <c r="B15" s="34"/>
      <c r="C15" s="34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69"/>
      <c r="AB15" s="87"/>
    </row>
    <row r="16" spans="1:31" x14ac:dyDescent="0.4">
      <c r="A16" s="6" t="s">
        <v>160</v>
      </c>
      <c r="B16" s="24">
        <v>19</v>
      </c>
      <c r="C16" s="34"/>
      <c r="D16" s="87">
        <v>0</v>
      </c>
      <c r="E16" s="87"/>
      <c r="F16" s="87">
        <v>0</v>
      </c>
      <c r="G16" s="87"/>
      <c r="H16" s="87">
        <v>0</v>
      </c>
      <c r="I16" s="87"/>
      <c r="J16" s="87"/>
      <c r="K16" s="87"/>
      <c r="L16" s="87"/>
      <c r="M16" s="87"/>
      <c r="N16" s="87">
        <v>0</v>
      </c>
      <c r="O16" s="69"/>
      <c r="P16" s="87">
        <f>-169128145.98-112752097.32-16779672</f>
        <v>-298659915.29999995</v>
      </c>
      <c r="Q16" s="87"/>
      <c r="R16" s="87">
        <v>0</v>
      </c>
      <c r="S16" s="87"/>
      <c r="T16" s="87">
        <v>0</v>
      </c>
      <c r="U16" s="87"/>
      <c r="V16" s="87">
        <f>+T16+R16</f>
        <v>0</v>
      </c>
      <c r="W16" s="87"/>
      <c r="X16" s="87">
        <f>SUM(D16:P16)+V16</f>
        <v>-298659915.29999995</v>
      </c>
      <c r="Y16" s="87"/>
      <c r="Z16" s="87">
        <v>0</v>
      </c>
      <c r="AA16" s="69"/>
      <c r="AB16" s="87">
        <f>+X16+Z16</f>
        <v>-298659915.29999995</v>
      </c>
    </row>
    <row r="17" spans="1:30" x14ac:dyDescent="0.4">
      <c r="A17" s="6" t="s">
        <v>149</v>
      </c>
      <c r="B17" s="7"/>
      <c r="D17" s="87">
        <v>0</v>
      </c>
      <c r="E17" s="87"/>
      <c r="F17" s="87">
        <v>0</v>
      </c>
      <c r="G17" s="69"/>
      <c r="H17" s="87">
        <v>0</v>
      </c>
      <c r="I17" s="87"/>
      <c r="J17" s="87"/>
      <c r="K17" s="87"/>
      <c r="L17" s="87"/>
      <c r="M17" s="87"/>
      <c r="N17" s="87">
        <v>0</v>
      </c>
      <c r="O17" s="69"/>
      <c r="P17" s="87">
        <f>+'งบกำไรขาดทุน Q4_62'!H33</f>
        <v>4564733.2799999975</v>
      </c>
      <c r="Q17" s="87"/>
      <c r="R17" s="87">
        <f>+'งบกำไรขาดทุน Q4_62'!H61</f>
        <v>-20654545.370000001</v>
      </c>
      <c r="S17" s="87"/>
      <c r="T17" s="87">
        <f>-T19</f>
        <v>3461599.2</v>
      </c>
      <c r="U17" s="87"/>
      <c r="V17" s="87">
        <f>+T17+R17</f>
        <v>-17192946.170000002</v>
      </c>
      <c r="W17" s="87"/>
      <c r="X17" s="87">
        <f>SUM(D17:P17)+V17</f>
        <v>-12628212.890000004</v>
      </c>
      <c r="Y17" s="87"/>
      <c r="Z17" s="87">
        <v>-1353275.73</v>
      </c>
      <c r="AA17" s="52"/>
      <c r="AB17" s="87">
        <f>+X17+Z17</f>
        <v>-13981488.620000005</v>
      </c>
    </row>
    <row r="18" spans="1:30" x14ac:dyDescent="0.4">
      <c r="A18" s="15" t="s">
        <v>229</v>
      </c>
      <c r="B18" s="7"/>
      <c r="D18" s="87"/>
      <c r="E18" s="87"/>
      <c r="F18" s="87"/>
      <c r="G18" s="69"/>
      <c r="H18" s="87"/>
      <c r="I18" s="87"/>
      <c r="J18" s="87"/>
      <c r="K18" s="87"/>
      <c r="L18" s="87"/>
      <c r="M18" s="87"/>
      <c r="N18" s="87"/>
      <c r="O18" s="69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52"/>
      <c r="AB18" s="87"/>
    </row>
    <row r="19" spans="1:30" x14ac:dyDescent="0.4">
      <c r="A19" s="15" t="s">
        <v>230</v>
      </c>
      <c r="B19" s="7"/>
      <c r="D19" s="87">
        <v>0</v>
      </c>
      <c r="E19" s="87"/>
      <c r="F19" s="87">
        <v>0</v>
      </c>
      <c r="G19" s="87"/>
      <c r="H19" s="87">
        <v>0</v>
      </c>
      <c r="I19" s="87"/>
      <c r="J19" s="87"/>
      <c r="K19" s="87"/>
      <c r="L19" s="87"/>
      <c r="M19" s="87"/>
      <c r="N19" s="87">
        <v>0</v>
      </c>
      <c r="O19" s="69"/>
      <c r="P19" s="87">
        <v>3461599.2</v>
      </c>
      <c r="Q19" s="87"/>
      <c r="R19" s="87">
        <v>0</v>
      </c>
      <c r="S19" s="87"/>
      <c r="T19" s="87">
        <f>-P19</f>
        <v>-3461599.2</v>
      </c>
      <c r="U19" s="87"/>
      <c r="V19" s="87">
        <f>+T19+R19</f>
        <v>-3461599.2</v>
      </c>
      <c r="W19" s="87"/>
      <c r="X19" s="87">
        <f>SUM(D19:P19)+V19</f>
        <v>0</v>
      </c>
      <c r="Y19" s="87"/>
      <c r="Z19" s="87">
        <v>0</v>
      </c>
      <c r="AA19" s="69"/>
      <c r="AB19" s="87">
        <f>+X19+Z19</f>
        <v>0</v>
      </c>
    </row>
    <row r="20" spans="1:30" s="15" customFormat="1" ht="9" customHeight="1" x14ac:dyDescent="0.4">
      <c r="A20" s="6"/>
      <c r="B20" s="7"/>
      <c r="C20" s="6"/>
      <c r="D20" s="89"/>
      <c r="E20" s="87"/>
      <c r="F20" s="89"/>
      <c r="G20" s="79"/>
      <c r="H20" s="89"/>
      <c r="I20" s="87"/>
      <c r="J20" s="87"/>
      <c r="K20" s="87"/>
      <c r="L20" s="87"/>
      <c r="M20" s="87"/>
      <c r="N20" s="89"/>
      <c r="O20" s="101"/>
      <c r="P20" s="89"/>
      <c r="Q20" s="87"/>
      <c r="R20" s="89"/>
      <c r="S20" s="87"/>
      <c r="T20" s="89"/>
      <c r="U20" s="87"/>
      <c r="V20" s="89"/>
      <c r="W20" s="87"/>
      <c r="X20" s="89"/>
      <c r="Y20" s="87"/>
      <c r="Z20" s="89"/>
      <c r="AA20" s="87"/>
      <c r="AB20" s="89"/>
    </row>
    <row r="21" spans="1:30" ht="18.75" thickBot="1" x14ac:dyDescent="0.45">
      <c r="A21" s="15" t="s">
        <v>199</v>
      </c>
      <c r="D21" s="99">
        <f>SUM(D13:D20)</f>
        <v>704700608.25</v>
      </c>
      <c r="E21" s="87"/>
      <c r="F21" s="99">
        <f>SUM(F13:F20)</f>
        <v>144890157.11000001</v>
      </c>
      <c r="G21" s="69"/>
      <c r="H21" s="99">
        <f>SUM(H13:H20)</f>
        <v>0</v>
      </c>
      <c r="I21" s="87"/>
      <c r="J21" s="99">
        <f>SUM(J13:J20)</f>
        <v>0</v>
      </c>
      <c r="K21" s="87"/>
      <c r="L21" s="99">
        <f>SUM(L13:L20)</f>
        <v>0</v>
      </c>
      <c r="M21" s="87"/>
      <c r="N21" s="99">
        <f>SUM(N13:N20)</f>
        <v>70591864.099999994</v>
      </c>
      <c r="O21" s="69"/>
      <c r="P21" s="99">
        <f>SUM(P13:P20)</f>
        <v>1217455873.73</v>
      </c>
      <c r="Q21" s="87"/>
      <c r="R21" s="99">
        <f>SUM(R13:R20)</f>
        <v>-23239103.050000001</v>
      </c>
      <c r="S21" s="87"/>
      <c r="T21" s="99">
        <f>SUM(T13:T20)</f>
        <v>0</v>
      </c>
      <c r="U21" s="87"/>
      <c r="V21" s="99">
        <f>SUM(V13:V20)</f>
        <v>-23239103.050000001</v>
      </c>
      <c r="W21" s="87"/>
      <c r="X21" s="99">
        <f>SUM(X13:X20)</f>
        <v>2114399400.1400003</v>
      </c>
      <c r="Y21" s="87"/>
      <c r="Z21" s="99">
        <f>SUM(Z13:Z20)</f>
        <v>74941024.799999997</v>
      </c>
      <c r="AA21" s="52"/>
      <c r="AB21" s="99">
        <f>SUM(AB13:AB20)</f>
        <v>2189340424.9400005</v>
      </c>
    </row>
    <row r="22" spans="1:30" ht="11.25" customHeight="1" thickTop="1" x14ac:dyDescent="0.4">
      <c r="A22" s="81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87"/>
      <c r="Y22" s="79"/>
      <c r="Z22" s="79"/>
      <c r="AA22" s="52"/>
      <c r="AB22" s="52"/>
    </row>
    <row r="23" spans="1:30" x14ac:dyDescent="0.4">
      <c r="A23" s="15" t="s">
        <v>214</v>
      </c>
      <c r="B23" s="34"/>
      <c r="C23" s="34"/>
      <c r="D23" s="87">
        <v>704700608.25</v>
      </c>
      <c r="E23" s="87"/>
      <c r="F23" s="87">
        <v>144890157.11000001</v>
      </c>
      <c r="G23" s="87"/>
      <c r="H23" s="87">
        <v>0</v>
      </c>
      <c r="I23" s="87"/>
      <c r="J23" s="87">
        <v>0</v>
      </c>
      <c r="K23" s="87"/>
      <c r="L23" s="87">
        <v>0</v>
      </c>
      <c r="M23" s="87"/>
      <c r="N23" s="87">
        <v>70591864.099999994</v>
      </c>
      <c r="O23" s="87"/>
      <c r="P23" s="87">
        <v>1217455873.73</v>
      </c>
      <c r="Q23" s="87"/>
      <c r="R23" s="87">
        <v>-23239103.050000001</v>
      </c>
      <c r="S23" s="87"/>
      <c r="T23" s="87">
        <v>0</v>
      </c>
      <c r="U23" s="87"/>
      <c r="V23" s="87">
        <f>+T23+R23</f>
        <v>-23239103.050000001</v>
      </c>
      <c r="W23" s="87"/>
      <c r="X23" s="87">
        <f>SUM(D23:P23)+V23</f>
        <v>2114399400.1400001</v>
      </c>
      <c r="Y23" s="87"/>
      <c r="Z23" s="87">
        <v>74941024.799999997</v>
      </c>
      <c r="AA23" s="79"/>
      <c r="AB23" s="87">
        <f>+X23+Z23</f>
        <v>2189340424.9400001</v>
      </c>
      <c r="AD23" s="81">
        <f>AB23-'งบแสดงฐานะการเงิน Q4_62'!H113</f>
        <v>0</v>
      </c>
    </row>
    <row r="24" spans="1:30" ht="7.5" customHeight="1" x14ac:dyDescent="0.4">
      <c r="A24" s="15"/>
      <c r="B24" s="34"/>
      <c r="C24" s="34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69"/>
      <c r="AB24" s="87"/>
    </row>
    <row r="25" spans="1:30" x14ac:dyDescent="0.4">
      <c r="A25" s="15" t="s">
        <v>129</v>
      </c>
      <c r="B25" s="34"/>
      <c r="C25" s="34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69"/>
      <c r="AB25" s="87"/>
    </row>
    <row r="26" spans="1:30" x14ac:dyDescent="0.4">
      <c r="A26" s="15" t="s">
        <v>215</v>
      </c>
      <c r="B26" s="24">
        <v>20</v>
      </c>
      <c r="C26" s="34"/>
      <c r="D26" s="87">
        <f>232625+19539.63</f>
        <v>252164.63</v>
      </c>
      <c r="E26" s="87"/>
      <c r="F26" s="87">
        <f>232625+19539.62</f>
        <v>252164.62</v>
      </c>
      <c r="G26" s="87"/>
      <c r="H26" s="87">
        <v>0</v>
      </c>
      <c r="I26" s="87"/>
      <c r="J26" s="87"/>
      <c r="K26" s="87"/>
      <c r="L26" s="87"/>
      <c r="M26" s="87"/>
      <c r="N26" s="87">
        <v>0</v>
      </c>
      <c r="O26" s="69"/>
      <c r="P26" s="87">
        <v>0</v>
      </c>
      <c r="Q26" s="87"/>
      <c r="R26" s="87">
        <v>0</v>
      </c>
      <c r="S26" s="87"/>
      <c r="T26" s="87">
        <v>0</v>
      </c>
      <c r="U26" s="87"/>
      <c r="V26" s="87">
        <f t="shared" ref="V26:V27" si="0">+T26+R26</f>
        <v>0</v>
      </c>
      <c r="W26" s="87"/>
      <c r="X26" s="87">
        <f t="shared" ref="X26:X27" si="1">SUM(D26:P26)+V26</f>
        <v>504329.25</v>
      </c>
      <c r="Y26" s="87"/>
      <c r="Z26" s="87">
        <v>0</v>
      </c>
      <c r="AA26" s="69"/>
      <c r="AB26" s="87">
        <f t="shared" ref="AB26:AB27" si="2">+X26+Z26</f>
        <v>504329.25</v>
      </c>
    </row>
    <row r="27" spans="1:30" x14ac:dyDescent="0.4">
      <c r="A27" s="15" t="s">
        <v>216</v>
      </c>
      <c r="B27" s="24">
        <v>21</v>
      </c>
      <c r="C27" s="34"/>
      <c r="D27" s="87">
        <v>0</v>
      </c>
      <c r="E27" s="87"/>
      <c r="F27" s="87">
        <v>0</v>
      </c>
      <c r="G27" s="87"/>
      <c r="H27" s="87">
        <v>1017450</v>
      </c>
      <c r="I27" s="87"/>
      <c r="J27" s="87"/>
      <c r="K27" s="87"/>
      <c r="L27" s="87"/>
      <c r="M27" s="87"/>
      <c r="N27" s="87">
        <v>0</v>
      </c>
      <c r="O27" s="69"/>
      <c r="P27" s="87">
        <v>0</v>
      </c>
      <c r="Q27" s="87"/>
      <c r="R27" s="87">
        <v>0</v>
      </c>
      <c r="S27" s="87"/>
      <c r="T27" s="87">
        <v>0</v>
      </c>
      <c r="U27" s="87"/>
      <c r="V27" s="87">
        <f t="shared" si="0"/>
        <v>0</v>
      </c>
      <c r="W27" s="87"/>
      <c r="X27" s="87">
        <f t="shared" si="1"/>
        <v>1017450</v>
      </c>
      <c r="Y27" s="87"/>
      <c r="Z27" s="87">
        <v>0</v>
      </c>
      <c r="AA27" s="69"/>
      <c r="AB27" s="87">
        <f t="shared" si="2"/>
        <v>1017450</v>
      </c>
    </row>
    <row r="28" spans="1:30" x14ac:dyDescent="0.4">
      <c r="A28" s="6" t="s">
        <v>160</v>
      </c>
      <c r="B28" s="24">
        <v>19</v>
      </c>
      <c r="C28" s="34"/>
      <c r="D28" s="87">
        <v>0</v>
      </c>
      <c r="E28" s="87"/>
      <c r="F28" s="87">
        <v>0</v>
      </c>
      <c r="G28" s="87"/>
      <c r="H28" s="87">
        <v>0</v>
      </c>
      <c r="I28" s="87"/>
      <c r="J28" s="87"/>
      <c r="K28" s="87"/>
      <c r="L28" s="87"/>
      <c r="M28" s="87"/>
      <c r="N28" s="87">
        <v>0</v>
      </c>
      <c r="O28" s="69"/>
      <c r="P28" s="87">
        <v>-338333858.30000001</v>
      </c>
      <c r="Q28" s="87"/>
      <c r="R28" s="87">
        <v>0</v>
      </c>
      <c r="S28" s="87"/>
      <c r="T28" s="87">
        <v>0</v>
      </c>
      <c r="U28" s="87"/>
      <c r="V28" s="87">
        <f>+T28+R28</f>
        <v>0</v>
      </c>
      <c r="W28" s="87"/>
      <c r="X28" s="87">
        <f>SUM(D28:P28)+V28</f>
        <v>-338333858.30000001</v>
      </c>
      <c r="Y28" s="87"/>
      <c r="Z28" s="87">
        <v>0</v>
      </c>
      <c r="AA28" s="69"/>
      <c r="AB28" s="87">
        <f>+X28+Z28</f>
        <v>-338333858.30000001</v>
      </c>
    </row>
    <row r="29" spans="1:30" x14ac:dyDescent="0.4">
      <c r="A29" s="6" t="s">
        <v>217</v>
      </c>
      <c r="B29" s="24"/>
      <c r="C29" s="34"/>
      <c r="D29" s="87">
        <v>0</v>
      </c>
      <c r="E29" s="87"/>
      <c r="F29" s="87">
        <v>0</v>
      </c>
      <c r="G29" s="87"/>
      <c r="H29" s="87">
        <v>0</v>
      </c>
      <c r="I29" s="87"/>
      <c r="J29" s="87"/>
      <c r="K29" s="87"/>
      <c r="L29" s="87"/>
      <c r="M29" s="87"/>
      <c r="N29" s="87">
        <v>17495711.940000001</v>
      </c>
      <c r="O29" s="69"/>
      <c r="P29" s="87">
        <v>-17495711.940000001</v>
      </c>
      <c r="Q29" s="87"/>
      <c r="R29" s="87">
        <v>0</v>
      </c>
      <c r="S29" s="87"/>
      <c r="T29" s="87">
        <v>0</v>
      </c>
      <c r="U29" s="87"/>
      <c r="V29" s="87">
        <f t="shared" ref="V29" si="3">+T29+R29</f>
        <v>0</v>
      </c>
      <c r="W29" s="87"/>
      <c r="X29" s="87">
        <f t="shared" ref="X29" si="4">SUM(D29:P29)+V29</f>
        <v>0</v>
      </c>
      <c r="Y29" s="87"/>
      <c r="Z29" s="87">
        <v>0</v>
      </c>
      <c r="AA29" s="69"/>
      <c r="AB29" s="87">
        <f t="shared" ref="AB29" si="5">+X29+Z29</f>
        <v>0</v>
      </c>
    </row>
    <row r="30" spans="1:30" x14ac:dyDescent="0.4">
      <c r="A30" s="15" t="s">
        <v>149</v>
      </c>
      <c r="B30" s="24"/>
      <c r="C30" s="34"/>
      <c r="D30" s="87">
        <v>0</v>
      </c>
      <c r="E30" s="87"/>
      <c r="F30" s="87">
        <v>0</v>
      </c>
      <c r="G30" s="87"/>
      <c r="H30" s="87">
        <v>0</v>
      </c>
      <c r="I30" s="87"/>
      <c r="J30" s="87"/>
      <c r="K30" s="87"/>
      <c r="L30" s="87"/>
      <c r="M30" s="87"/>
      <c r="N30" s="87">
        <v>0</v>
      </c>
      <c r="O30" s="87"/>
      <c r="P30" s="87">
        <f>+'งบกำไรขาดทุน Q4_62'!F33</f>
        <v>736478723.79000008</v>
      </c>
      <c r="Q30" s="87"/>
      <c r="R30" s="87">
        <f>+'งบกำไรขาดทุน Q4_62'!F61</f>
        <v>-16308759.43</v>
      </c>
      <c r="S30" s="87"/>
      <c r="T30" s="87">
        <f>-T32</f>
        <v>0</v>
      </c>
      <c r="U30" s="87"/>
      <c r="V30" s="87">
        <f>+T30+R30</f>
        <v>-16308759.43</v>
      </c>
      <c r="W30" s="87"/>
      <c r="X30" s="87">
        <f>SUM(D30:P30)+V30</f>
        <v>720169964.36000013</v>
      </c>
      <c r="Y30" s="87"/>
      <c r="Z30" s="87">
        <f>+'งบกำไรขาดทุน Q4_62'!F34</f>
        <v>509604.05</v>
      </c>
      <c r="AA30" s="87"/>
      <c r="AB30" s="87">
        <f>+X30+Z30</f>
        <v>720679568.41000009</v>
      </c>
    </row>
    <row r="31" spans="1:30" hidden="1" x14ac:dyDescent="0.4">
      <c r="A31" s="15" t="s">
        <v>188</v>
      </c>
      <c r="B31" s="7"/>
      <c r="D31" s="87"/>
      <c r="E31" s="87"/>
      <c r="F31" s="87"/>
      <c r="G31" s="69"/>
      <c r="H31" s="87"/>
      <c r="I31" s="87"/>
      <c r="J31" s="87"/>
      <c r="K31" s="87"/>
      <c r="L31" s="87"/>
      <c r="M31" s="87"/>
      <c r="N31" s="87"/>
      <c r="O31" s="69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52"/>
      <c r="AB31" s="87"/>
    </row>
    <row r="32" spans="1:30" hidden="1" x14ac:dyDescent="0.4">
      <c r="A32" s="15" t="s">
        <v>189</v>
      </c>
      <c r="B32" s="7"/>
      <c r="D32" s="87">
        <v>0</v>
      </c>
      <c r="E32" s="87"/>
      <c r="F32" s="87">
        <v>0</v>
      </c>
      <c r="G32" s="87"/>
      <c r="H32" s="87">
        <v>0</v>
      </c>
      <c r="I32" s="87"/>
      <c r="J32" s="87"/>
      <c r="K32" s="87"/>
      <c r="L32" s="87"/>
      <c r="M32" s="87"/>
      <c r="N32" s="87">
        <v>0</v>
      </c>
      <c r="O32" s="69"/>
      <c r="P32" s="87">
        <v>0</v>
      </c>
      <c r="Q32" s="87"/>
      <c r="R32" s="87">
        <v>0</v>
      </c>
      <c r="S32" s="87"/>
      <c r="T32" s="87">
        <f>-P32</f>
        <v>0</v>
      </c>
      <c r="U32" s="87"/>
      <c r="V32" s="87">
        <f>+T32+R32</f>
        <v>0</v>
      </c>
      <c r="W32" s="87"/>
      <c r="X32" s="87">
        <f>SUM(D32:P32)+V32</f>
        <v>0</v>
      </c>
      <c r="Y32" s="87"/>
      <c r="Z32" s="87">
        <v>0</v>
      </c>
      <c r="AA32" s="69"/>
      <c r="AB32" s="87">
        <f>+X32+Z32</f>
        <v>0</v>
      </c>
    </row>
    <row r="33" spans="1:39" ht="12" customHeight="1" x14ac:dyDescent="0.4">
      <c r="B33" s="7"/>
      <c r="D33" s="89"/>
      <c r="E33" s="87"/>
      <c r="F33" s="89"/>
      <c r="G33" s="79"/>
      <c r="H33" s="89"/>
      <c r="I33" s="87"/>
      <c r="J33" s="87"/>
      <c r="K33" s="87"/>
      <c r="L33" s="87"/>
      <c r="M33" s="87"/>
      <c r="N33" s="89"/>
      <c r="O33" s="101"/>
      <c r="P33" s="89"/>
      <c r="Q33" s="87"/>
      <c r="R33" s="89"/>
      <c r="S33" s="87"/>
      <c r="T33" s="89"/>
      <c r="U33" s="87"/>
      <c r="V33" s="89"/>
      <c r="W33" s="87"/>
      <c r="X33" s="89"/>
      <c r="Y33" s="87"/>
      <c r="Z33" s="89"/>
      <c r="AA33" s="87"/>
      <c r="AB33" s="89"/>
    </row>
    <row r="34" spans="1:39" ht="18.75" thickBot="1" x14ac:dyDescent="0.45">
      <c r="A34" s="15" t="s">
        <v>213</v>
      </c>
      <c r="D34" s="99">
        <f>SUM(D23:D33)</f>
        <v>704952772.88</v>
      </c>
      <c r="E34" s="87"/>
      <c r="F34" s="99">
        <f>SUM(F23:F33)</f>
        <v>145142321.73000002</v>
      </c>
      <c r="G34" s="69"/>
      <c r="H34" s="99">
        <f>SUM(H23:H33)</f>
        <v>1017450</v>
      </c>
      <c r="I34" s="87"/>
      <c r="J34" s="99">
        <f>SUM(J23:J33)</f>
        <v>0</v>
      </c>
      <c r="K34" s="87"/>
      <c r="L34" s="99">
        <f>SUM(L23:L33)</f>
        <v>0</v>
      </c>
      <c r="M34" s="87"/>
      <c r="N34" s="99">
        <f>SUM(N23:N33)</f>
        <v>88087576.039999992</v>
      </c>
      <c r="O34" s="69"/>
      <c r="P34" s="99">
        <f>SUM(P23:P33)</f>
        <v>1598105027.2800002</v>
      </c>
      <c r="Q34" s="87"/>
      <c r="R34" s="99">
        <f>SUM(R23:R33)</f>
        <v>-39547862.480000004</v>
      </c>
      <c r="S34" s="87"/>
      <c r="T34" s="99">
        <f>SUM(T23:T33)</f>
        <v>0</v>
      </c>
      <c r="U34" s="87"/>
      <c r="V34" s="99">
        <f>SUM(V23:V33)</f>
        <v>-39547862.480000004</v>
      </c>
      <c r="W34" s="87"/>
      <c r="X34" s="99">
        <f>SUM(X23:X33)</f>
        <v>2497757285.4500003</v>
      </c>
      <c r="Y34" s="87"/>
      <c r="Z34" s="99">
        <f>SUM(Z23:Z33)</f>
        <v>75450628.849999994</v>
      </c>
      <c r="AA34" s="52"/>
      <c r="AB34" s="99">
        <f>SUM(AB23:AB33)</f>
        <v>2573207914.3000002</v>
      </c>
      <c r="AD34" s="81">
        <f>AB34-'งบแสดงฐานะการเงิน Q4_62'!F113</f>
        <v>0</v>
      </c>
    </row>
    <row r="35" spans="1:39" ht="8.25" customHeight="1" thickTop="1" x14ac:dyDescent="0.4"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87"/>
      <c r="Y35" s="52"/>
      <c r="Z35" s="52"/>
      <c r="AA35" s="52"/>
      <c r="AB35" s="52"/>
    </row>
    <row r="36" spans="1:39" x14ac:dyDescent="0.4">
      <c r="A36" s="6" t="s">
        <v>145</v>
      </c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69"/>
      <c r="AA36" s="52"/>
      <c r="AB36" s="52"/>
    </row>
    <row r="37" spans="1:39" x14ac:dyDescent="0.4"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</row>
    <row r="38" spans="1:39" x14ac:dyDescent="0.4">
      <c r="Z38" s="11"/>
      <c r="AB38" s="46"/>
    </row>
    <row r="39" spans="1:39" s="2" customFormat="1" x14ac:dyDescent="0.4">
      <c r="A39" s="21" t="s">
        <v>21</v>
      </c>
      <c r="C39" s="7"/>
      <c r="D39" s="21"/>
      <c r="E39" s="7"/>
      <c r="F39" s="7"/>
      <c r="G39" s="7"/>
      <c r="H39" s="21" t="s">
        <v>21</v>
      </c>
      <c r="I39" s="21"/>
      <c r="J39" s="21"/>
      <c r="K39" s="21"/>
      <c r="L39" s="21"/>
      <c r="M39" s="21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1"/>
      <c r="AC39" s="1"/>
      <c r="AD39" s="3"/>
      <c r="AE39" s="1"/>
      <c r="AF39" s="1"/>
      <c r="AG39" s="1"/>
      <c r="AH39" s="1"/>
      <c r="AI39" s="1"/>
      <c r="AJ39" s="1"/>
      <c r="AK39" s="1"/>
      <c r="AL39" s="1"/>
      <c r="AM39" s="1"/>
    </row>
    <row r="40" spans="1:39" s="2" customFormat="1" ht="27" customHeight="1" x14ac:dyDescent="0.4">
      <c r="A40" s="141"/>
      <c r="B40" s="14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7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1"/>
      <c r="AC40" s="1"/>
      <c r="AD40" s="3"/>
      <c r="AE40" s="1"/>
      <c r="AF40" s="1"/>
      <c r="AG40" s="1"/>
      <c r="AH40" s="1"/>
      <c r="AI40" s="1"/>
      <c r="AJ40" s="1"/>
      <c r="AK40" s="1"/>
      <c r="AL40" s="1"/>
      <c r="AM40" s="1"/>
    </row>
    <row r="41" spans="1:39" ht="17.25" customHeight="1" x14ac:dyDescent="0.4">
      <c r="A41" s="22"/>
    </row>
  </sheetData>
  <mergeCells count="9">
    <mergeCell ref="Z1:AB1"/>
    <mergeCell ref="A40:B40"/>
    <mergeCell ref="N8:P8"/>
    <mergeCell ref="A2:AB2"/>
    <mergeCell ref="A3:AB3"/>
    <mergeCell ref="A4:AB4"/>
    <mergeCell ref="A5:AB5"/>
    <mergeCell ref="D7:AB7"/>
    <mergeCell ref="R8:V8"/>
  </mergeCells>
  <phoneticPr fontId="0" type="noConversion"/>
  <printOptions horizontalCentered="1"/>
  <pageMargins left="0.196850393700787" right="0" top="0.43307086614173201" bottom="0" header="0.31496062992126" footer="0"/>
  <pageSetup paperSize="9" scale="80" orientation="landscape" horizontalDpi="1200" verticalDpi="1200" r:id="rId1"/>
  <headerFooter alignWithMargins="0">
    <oddHeader>&amp;L&amp;"Angsana New,Regular"&amp;12สำนักงาน &amp;14เอ. เอ็ม. ที.&amp;12 แอสโซซิเอท</oddHeader>
    <oddFooter>&amp;C4</oddFooter>
  </headerFooter>
  <colBreaks count="1" manualBreakCount="1">
    <brk id="28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43"/>
  <sheetViews>
    <sheetView view="pageBreakPreview" zoomScale="120" zoomScaleNormal="100" zoomScaleSheetLayoutView="120" workbookViewId="0">
      <selection activeCell="H23" sqref="H23"/>
    </sheetView>
  </sheetViews>
  <sheetFormatPr defaultRowHeight="18" x14ac:dyDescent="0.4"/>
  <cols>
    <col min="1" max="1" width="39.28515625" style="6" customWidth="1"/>
    <col min="2" max="2" width="6.5703125" style="6" customWidth="1"/>
    <col min="3" max="3" width="1.42578125" style="6" customWidth="1"/>
    <col min="4" max="4" width="11.85546875" style="6" customWidth="1"/>
    <col min="5" max="5" width="1.140625" style="6" customWidth="1"/>
    <col min="6" max="6" width="12.7109375" style="6" customWidth="1"/>
    <col min="7" max="7" width="1.42578125" style="6" customWidth="1"/>
    <col min="8" max="8" width="11.85546875" style="6" customWidth="1"/>
    <col min="9" max="9" width="1.42578125" style="6" hidden="1" customWidth="1"/>
    <col min="10" max="10" width="12.42578125" style="6" hidden="1" customWidth="1"/>
    <col min="11" max="11" width="1.42578125" style="6" hidden="1" customWidth="1"/>
    <col min="12" max="12" width="11.85546875" style="6" hidden="1" customWidth="1"/>
    <col min="13" max="13" width="1.42578125" style="6" hidden="1" customWidth="1"/>
    <col min="14" max="14" width="11.85546875" style="6" hidden="1" customWidth="1"/>
    <col min="15" max="15" width="1.42578125" style="6" customWidth="1"/>
    <col min="16" max="16" width="12.85546875" style="6" customWidth="1"/>
    <col min="17" max="17" width="1.42578125" style="6" customWidth="1"/>
    <col min="18" max="18" width="13" style="6" customWidth="1"/>
    <col min="19" max="19" width="1.5703125" style="6" customWidth="1"/>
    <col min="20" max="20" width="15.7109375" style="6" customWidth="1"/>
    <col min="21" max="21" width="1.42578125" style="6" customWidth="1"/>
    <col min="22" max="22" width="14.5703125" style="6" customWidth="1"/>
    <col min="23" max="23" width="11.85546875" style="6" bestFit="1" customWidth="1"/>
    <col min="24" max="24" width="10.5703125" style="6" bestFit="1" customWidth="1"/>
    <col min="25" max="16384" width="9.140625" style="6"/>
  </cols>
  <sheetData>
    <row r="1" spans="1:23" ht="13.5" customHeight="1" x14ac:dyDescent="0.4">
      <c r="R1" s="142"/>
      <c r="S1" s="142"/>
      <c r="T1" s="142"/>
      <c r="U1" s="142"/>
      <c r="V1" s="142"/>
    </row>
    <row r="2" spans="1:23" x14ac:dyDescent="0.4">
      <c r="A2" s="135" t="s">
        <v>52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44"/>
    </row>
    <row r="3" spans="1:23" x14ac:dyDescent="0.4">
      <c r="A3" s="140" t="s">
        <v>128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</row>
    <row r="4" spans="1:23" s="50" customFormat="1" x14ac:dyDescent="0.4">
      <c r="A4" s="140" t="s">
        <v>35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</row>
    <row r="5" spans="1:23" x14ac:dyDescent="0.4">
      <c r="A5" s="140" t="s">
        <v>212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</row>
    <row r="6" spans="1:23" ht="8.25" customHeight="1" x14ac:dyDescent="0.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3" x14ac:dyDescent="0.4">
      <c r="D7" s="145" t="s">
        <v>13</v>
      </c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</row>
    <row r="8" spans="1:23" x14ac:dyDescent="0.4">
      <c r="D8" s="11"/>
      <c r="E8" s="11"/>
      <c r="F8" s="11"/>
      <c r="G8" s="11"/>
      <c r="H8" s="11"/>
      <c r="I8" s="11"/>
      <c r="J8" s="60" t="s">
        <v>71</v>
      </c>
      <c r="K8" s="29"/>
      <c r="L8" s="29" t="s">
        <v>66</v>
      </c>
      <c r="M8" s="29"/>
      <c r="N8" s="29" t="s">
        <v>57</v>
      </c>
      <c r="O8" s="11"/>
      <c r="P8" s="146"/>
      <c r="Q8" s="146"/>
      <c r="R8" s="146"/>
      <c r="S8" s="30"/>
      <c r="T8" s="110" t="s">
        <v>117</v>
      </c>
      <c r="U8" s="30"/>
    </row>
    <row r="9" spans="1:23" x14ac:dyDescent="0.4">
      <c r="D9" s="11"/>
      <c r="E9" s="11"/>
      <c r="F9" s="11"/>
      <c r="G9" s="11"/>
      <c r="H9" s="11"/>
      <c r="I9" s="11"/>
      <c r="J9" s="60"/>
      <c r="K9" s="29"/>
      <c r="L9" s="29"/>
      <c r="M9" s="29"/>
      <c r="N9" s="29"/>
      <c r="O9" s="11"/>
      <c r="P9" s="138" t="s">
        <v>65</v>
      </c>
      <c r="Q9" s="138"/>
      <c r="R9" s="138"/>
      <c r="S9" s="30"/>
      <c r="T9" s="48" t="s">
        <v>167</v>
      </c>
      <c r="U9" s="30"/>
    </row>
    <row r="10" spans="1:23" x14ac:dyDescent="0.4">
      <c r="D10" s="11"/>
      <c r="E10" s="11"/>
      <c r="F10" s="29" t="s">
        <v>180</v>
      </c>
      <c r="G10" s="11"/>
      <c r="H10" s="29"/>
      <c r="I10" s="11"/>
      <c r="J10" s="60"/>
      <c r="K10" s="29"/>
      <c r="L10" s="29"/>
      <c r="M10" s="29"/>
      <c r="N10" s="29"/>
      <c r="O10" s="11"/>
      <c r="P10" s="30"/>
      <c r="Q10" s="30"/>
      <c r="R10" s="30"/>
      <c r="S10" s="30"/>
      <c r="T10" s="110" t="s">
        <v>164</v>
      </c>
      <c r="U10" s="30"/>
    </row>
    <row r="11" spans="1:23" x14ac:dyDescent="0.4">
      <c r="D11" s="31" t="s">
        <v>22</v>
      </c>
      <c r="E11" s="31"/>
      <c r="F11" s="29" t="s">
        <v>181</v>
      </c>
      <c r="G11" s="11"/>
      <c r="H11" s="29" t="s">
        <v>66</v>
      </c>
      <c r="I11" s="29"/>
      <c r="J11" s="61" t="s">
        <v>72</v>
      </c>
      <c r="K11" s="29"/>
      <c r="L11" s="29" t="s">
        <v>67</v>
      </c>
      <c r="M11" s="29"/>
      <c r="N11" s="29" t="s">
        <v>58</v>
      </c>
      <c r="O11" s="11"/>
      <c r="P11" s="23" t="s">
        <v>23</v>
      </c>
      <c r="Q11" s="38"/>
      <c r="R11" s="23" t="s">
        <v>3</v>
      </c>
      <c r="S11" s="23"/>
      <c r="T11" s="108" t="s">
        <v>165</v>
      </c>
      <c r="U11" s="23"/>
    </row>
    <row r="12" spans="1:23" x14ac:dyDescent="0.4">
      <c r="B12" s="39" t="s">
        <v>40</v>
      </c>
      <c r="D12" s="40" t="s">
        <v>24</v>
      </c>
      <c r="E12" s="33"/>
      <c r="F12" s="37" t="s">
        <v>25</v>
      </c>
      <c r="G12" s="11"/>
      <c r="H12" s="37" t="s">
        <v>67</v>
      </c>
      <c r="I12" s="32"/>
      <c r="J12" s="62" t="s">
        <v>73</v>
      </c>
      <c r="K12" s="32"/>
      <c r="L12" s="37"/>
      <c r="M12" s="32"/>
      <c r="N12" s="37" t="s">
        <v>59</v>
      </c>
      <c r="O12" s="11"/>
      <c r="P12" s="41" t="s">
        <v>20</v>
      </c>
      <c r="Q12" s="38"/>
      <c r="R12" s="41"/>
      <c r="S12" s="30"/>
      <c r="T12" s="109" t="s">
        <v>166</v>
      </c>
      <c r="U12" s="30"/>
      <c r="V12" s="39" t="s">
        <v>28</v>
      </c>
    </row>
    <row r="13" spans="1:23" x14ac:dyDescent="0.4">
      <c r="C13" s="32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30"/>
      <c r="Q13" s="32"/>
      <c r="R13" s="45"/>
      <c r="S13" s="45"/>
      <c r="T13" s="45"/>
      <c r="U13" s="33"/>
      <c r="V13" s="45"/>
    </row>
    <row r="14" spans="1:23" x14ac:dyDescent="0.4">
      <c r="A14" s="15" t="s">
        <v>198</v>
      </c>
      <c r="B14" s="24"/>
      <c r="C14" s="34"/>
      <c r="D14" s="87">
        <v>704700608.25</v>
      </c>
      <c r="E14" s="87"/>
      <c r="F14" s="87">
        <v>144890157.11000001</v>
      </c>
      <c r="G14" s="87"/>
      <c r="H14" s="87">
        <v>0</v>
      </c>
      <c r="I14" s="87"/>
      <c r="J14" s="69"/>
      <c r="K14" s="87"/>
      <c r="L14" s="87"/>
      <c r="M14" s="87"/>
      <c r="N14" s="87"/>
      <c r="O14" s="87"/>
      <c r="P14" s="87">
        <v>70591864.099999994</v>
      </c>
      <c r="Q14" s="87"/>
      <c r="R14" s="87">
        <v>422099760.87</v>
      </c>
      <c r="S14" s="87"/>
      <c r="T14" s="87">
        <v>0</v>
      </c>
      <c r="U14" s="87"/>
      <c r="V14" s="87">
        <f>SUM(D14:U14)</f>
        <v>1342282390.3299999</v>
      </c>
    </row>
    <row r="15" spans="1:23" ht="6" customHeight="1" x14ac:dyDescent="0.4">
      <c r="A15" s="15"/>
      <c r="B15" s="34"/>
      <c r="C15" s="34"/>
      <c r="D15" s="87"/>
      <c r="E15" s="87"/>
      <c r="F15" s="87"/>
      <c r="G15" s="87"/>
      <c r="H15" s="87"/>
      <c r="I15" s="87"/>
      <c r="J15" s="69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11"/>
    </row>
    <row r="16" spans="1:23" x14ac:dyDescent="0.4">
      <c r="A16" s="15" t="s">
        <v>129</v>
      </c>
      <c r="B16" s="34"/>
      <c r="C16" s="34"/>
      <c r="D16" s="87"/>
      <c r="E16" s="87"/>
      <c r="F16" s="87"/>
      <c r="G16" s="87"/>
      <c r="H16" s="87"/>
      <c r="I16" s="87"/>
      <c r="J16" s="69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</row>
    <row r="17" spans="1:23" x14ac:dyDescent="0.4">
      <c r="A17" s="6" t="s">
        <v>114</v>
      </c>
      <c r="B17" s="24">
        <v>19</v>
      </c>
      <c r="C17" s="34"/>
      <c r="D17" s="87">
        <v>0</v>
      </c>
      <c r="E17" s="87"/>
      <c r="F17" s="87">
        <v>0</v>
      </c>
      <c r="G17" s="87"/>
      <c r="H17" s="87">
        <v>0</v>
      </c>
      <c r="I17" s="87"/>
      <c r="J17" s="87">
        <v>0</v>
      </c>
      <c r="K17" s="87"/>
      <c r="L17" s="87">
        <v>0</v>
      </c>
      <c r="M17" s="87"/>
      <c r="N17" s="87">
        <v>0</v>
      </c>
      <c r="O17" s="87"/>
      <c r="P17" s="87">
        <v>0</v>
      </c>
      <c r="Q17" s="87"/>
      <c r="R17" s="87">
        <v>-281880243.30000001</v>
      </c>
      <c r="S17" s="87"/>
      <c r="T17" s="87">
        <v>0</v>
      </c>
      <c r="U17" s="87"/>
      <c r="V17" s="87">
        <f>SUM(D17:U17)</f>
        <v>-281880243.30000001</v>
      </c>
    </row>
    <row r="18" spans="1:23" hidden="1" x14ac:dyDescent="0.4">
      <c r="A18" s="6" t="s">
        <v>134</v>
      </c>
      <c r="B18" s="34"/>
      <c r="C18" s="34"/>
      <c r="D18" s="87">
        <v>0</v>
      </c>
      <c r="E18" s="87"/>
      <c r="F18" s="87">
        <v>0</v>
      </c>
      <c r="G18" s="87"/>
      <c r="H18" s="87">
        <v>0</v>
      </c>
      <c r="I18" s="87"/>
      <c r="J18" s="87"/>
      <c r="K18" s="87"/>
      <c r="L18" s="87"/>
      <c r="M18" s="87"/>
      <c r="N18" s="87"/>
      <c r="O18" s="87"/>
      <c r="P18" s="87">
        <v>0</v>
      </c>
      <c r="Q18" s="87"/>
      <c r="R18" s="87">
        <f>-P18</f>
        <v>0</v>
      </c>
      <c r="S18" s="87"/>
      <c r="T18" s="87">
        <v>0</v>
      </c>
      <c r="U18" s="87"/>
      <c r="V18" s="87">
        <f>SUM(D18:U18)</f>
        <v>0</v>
      </c>
    </row>
    <row r="19" spans="1:23" x14ac:dyDescent="0.4">
      <c r="A19" s="15" t="s">
        <v>149</v>
      </c>
      <c r="B19" s="34"/>
      <c r="C19" s="34"/>
      <c r="D19" s="87">
        <v>0</v>
      </c>
      <c r="E19" s="87"/>
      <c r="F19" s="87">
        <v>0</v>
      </c>
      <c r="G19" s="87"/>
      <c r="H19" s="87">
        <v>0</v>
      </c>
      <c r="I19" s="87"/>
      <c r="J19" s="87"/>
      <c r="K19" s="87"/>
      <c r="L19" s="87"/>
      <c r="M19" s="87"/>
      <c r="N19" s="87"/>
      <c r="O19" s="87"/>
      <c r="P19" s="87">
        <v>0</v>
      </c>
      <c r="Q19" s="87"/>
      <c r="R19" s="87">
        <f>+'งบกำไรขาดทุน Q4_62'!L33</f>
        <v>561094037.83999991</v>
      </c>
      <c r="S19" s="87"/>
      <c r="T19" s="87">
        <f>-T21</f>
        <v>2985208.8</v>
      </c>
      <c r="U19" s="87"/>
      <c r="V19" s="87">
        <f>SUM(D19:U19)</f>
        <v>564079246.63999987</v>
      </c>
    </row>
    <row r="20" spans="1:23" x14ac:dyDescent="0.4">
      <c r="A20" s="15" t="s">
        <v>188</v>
      </c>
      <c r="B20" s="34"/>
      <c r="C20" s="34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</row>
    <row r="21" spans="1:23" x14ac:dyDescent="0.4">
      <c r="A21" s="15" t="s">
        <v>189</v>
      </c>
      <c r="B21" s="34"/>
      <c r="C21" s="34"/>
      <c r="D21" s="87">
        <v>0</v>
      </c>
      <c r="E21" s="87"/>
      <c r="F21" s="87">
        <v>0</v>
      </c>
      <c r="G21" s="87"/>
      <c r="H21" s="87">
        <v>0</v>
      </c>
      <c r="I21" s="87"/>
      <c r="J21" s="87">
        <v>0</v>
      </c>
      <c r="K21" s="87"/>
      <c r="L21" s="87">
        <v>0</v>
      </c>
      <c r="M21" s="87"/>
      <c r="N21" s="87">
        <v>0</v>
      </c>
      <c r="O21" s="87"/>
      <c r="P21" s="87">
        <v>0</v>
      </c>
      <c r="Q21" s="87"/>
      <c r="R21" s="87">
        <v>2985208.8</v>
      </c>
      <c r="S21" s="87"/>
      <c r="T21" s="87">
        <f>-R21</f>
        <v>-2985208.8</v>
      </c>
      <c r="U21" s="87"/>
      <c r="V21" s="87">
        <f>SUM(D21:U21)</f>
        <v>0</v>
      </c>
    </row>
    <row r="22" spans="1:23" ht="9.75" customHeight="1" x14ac:dyDescent="0.4">
      <c r="B22" s="34"/>
      <c r="C22" s="34"/>
      <c r="D22" s="89"/>
      <c r="E22" s="87"/>
      <c r="F22" s="89"/>
      <c r="G22" s="87"/>
      <c r="H22" s="89"/>
      <c r="I22" s="87"/>
      <c r="J22" s="87"/>
      <c r="K22" s="87"/>
      <c r="L22" s="87"/>
      <c r="M22" s="87"/>
      <c r="N22" s="87"/>
      <c r="O22" s="87"/>
      <c r="P22" s="89"/>
      <c r="Q22" s="87"/>
      <c r="R22" s="89"/>
      <c r="S22" s="87"/>
      <c r="T22" s="89"/>
      <c r="U22" s="87"/>
      <c r="V22" s="89"/>
    </row>
    <row r="23" spans="1:23" ht="18.75" thickBot="1" x14ac:dyDescent="0.45">
      <c r="A23" s="15" t="s">
        <v>199</v>
      </c>
      <c r="B23" s="34"/>
      <c r="C23" s="34"/>
      <c r="D23" s="99">
        <f>SUM(D14:D22)</f>
        <v>704700608.25</v>
      </c>
      <c r="E23" s="87"/>
      <c r="F23" s="99">
        <f>SUM(F14:F22)</f>
        <v>144890157.11000001</v>
      </c>
      <c r="G23" s="87"/>
      <c r="H23" s="99">
        <f>SUM(H14:H22)</f>
        <v>0</v>
      </c>
      <c r="I23" s="87"/>
      <c r="J23" s="87"/>
      <c r="K23" s="87"/>
      <c r="L23" s="87"/>
      <c r="M23" s="87"/>
      <c r="N23" s="87"/>
      <c r="O23" s="87"/>
      <c r="P23" s="99">
        <f>SUM(P14:P22)</f>
        <v>70591864.099999994</v>
      </c>
      <c r="Q23" s="87"/>
      <c r="R23" s="99">
        <f>SUM(R14:R22)</f>
        <v>704298764.2099998</v>
      </c>
      <c r="S23" s="87"/>
      <c r="T23" s="99">
        <f>SUM(T14:T22)</f>
        <v>0</v>
      </c>
      <c r="U23" s="87"/>
      <c r="V23" s="99">
        <f>SUM(V14:V22)</f>
        <v>1624481393.6699998</v>
      </c>
      <c r="W23" s="52">
        <f>V23-'งบแสดงฐานะการเงิน Q4_62'!L113</f>
        <v>0</v>
      </c>
    </row>
    <row r="24" spans="1:23" ht="18.75" thickTop="1" x14ac:dyDescent="0.4">
      <c r="B24" s="7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69"/>
      <c r="U24" s="52"/>
      <c r="V24" s="52"/>
      <c r="W24" s="51"/>
    </row>
    <row r="25" spans="1:23" x14ac:dyDescent="0.4">
      <c r="A25" s="15" t="s">
        <v>214</v>
      </c>
      <c r="B25" s="24"/>
      <c r="C25" s="34"/>
      <c r="D25" s="87">
        <v>704700608.25</v>
      </c>
      <c r="E25" s="87"/>
      <c r="F25" s="87">
        <v>144890157.11000001</v>
      </c>
      <c r="G25" s="87"/>
      <c r="H25" s="87">
        <v>0</v>
      </c>
      <c r="I25" s="87"/>
      <c r="J25" s="69"/>
      <c r="K25" s="87"/>
      <c r="L25" s="87"/>
      <c r="M25" s="87"/>
      <c r="N25" s="87"/>
      <c r="O25" s="87"/>
      <c r="P25" s="87">
        <v>70591864.099999994</v>
      </c>
      <c r="Q25" s="87"/>
      <c r="R25" s="87">
        <v>704298764.21000004</v>
      </c>
      <c r="S25" s="87"/>
      <c r="T25" s="87">
        <v>0</v>
      </c>
      <c r="U25" s="87"/>
      <c r="V25" s="87">
        <f>SUM(D25:U25)</f>
        <v>1624481393.6700001</v>
      </c>
      <c r="W25" s="11">
        <f>V25-'งบแสดงฐานะการเงิน Q4_62'!L113</f>
        <v>0</v>
      </c>
    </row>
    <row r="26" spans="1:23" ht="6" customHeight="1" x14ac:dyDescent="0.4">
      <c r="A26" s="15"/>
      <c r="B26" s="34"/>
      <c r="C26" s="34"/>
      <c r="D26" s="87"/>
      <c r="E26" s="87"/>
      <c r="F26" s="87"/>
      <c r="G26" s="87"/>
      <c r="H26" s="87"/>
      <c r="I26" s="87"/>
      <c r="J26" s="69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11"/>
    </row>
    <row r="27" spans="1:23" x14ac:dyDescent="0.4">
      <c r="A27" s="15" t="s">
        <v>129</v>
      </c>
      <c r="B27" s="34"/>
      <c r="C27" s="34"/>
      <c r="D27" s="87"/>
      <c r="E27" s="87"/>
      <c r="F27" s="87"/>
      <c r="G27" s="87"/>
      <c r="H27" s="87"/>
      <c r="I27" s="87"/>
      <c r="J27" s="69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</row>
    <row r="28" spans="1:23" x14ac:dyDescent="0.4">
      <c r="A28" s="15" t="s">
        <v>215</v>
      </c>
      <c r="B28" s="24">
        <v>20</v>
      </c>
      <c r="C28" s="34"/>
      <c r="D28" s="87">
        <f>232625+19539.63</f>
        <v>252164.63</v>
      </c>
      <c r="E28" s="87"/>
      <c r="F28" s="87">
        <f>232625+19539.62</f>
        <v>252164.62</v>
      </c>
      <c r="G28" s="87"/>
      <c r="H28" s="87">
        <v>0</v>
      </c>
      <c r="I28" s="87"/>
      <c r="J28" s="87">
        <v>0</v>
      </c>
      <c r="K28" s="87"/>
      <c r="L28" s="87">
        <v>0</v>
      </c>
      <c r="M28" s="87"/>
      <c r="N28" s="87">
        <v>0</v>
      </c>
      <c r="O28" s="87"/>
      <c r="P28" s="87">
        <v>0</v>
      </c>
      <c r="Q28" s="87"/>
      <c r="R28" s="87">
        <v>0</v>
      </c>
      <c r="S28" s="87"/>
      <c r="T28" s="87">
        <v>0</v>
      </c>
      <c r="U28" s="87"/>
      <c r="V28" s="87">
        <f t="shared" ref="V28:V29" si="0">SUM(D28:U28)</f>
        <v>504329.25</v>
      </c>
    </row>
    <row r="29" spans="1:23" x14ac:dyDescent="0.4">
      <c r="A29" s="15" t="s">
        <v>216</v>
      </c>
      <c r="B29" s="24">
        <v>21</v>
      </c>
      <c r="C29" s="34"/>
      <c r="D29" s="87">
        <v>0</v>
      </c>
      <c r="E29" s="87"/>
      <c r="F29" s="87">
        <v>0</v>
      </c>
      <c r="G29" s="87"/>
      <c r="H29" s="87">
        <v>1017450</v>
      </c>
      <c r="I29" s="87"/>
      <c r="J29" s="87">
        <v>0</v>
      </c>
      <c r="K29" s="87"/>
      <c r="L29" s="87">
        <v>0</v>
      </c>
      <c r="M29" s="87"/>
      <c r="N29" s="87">
        <v>0</v>
      </c>
      <c r="O29" s="87"/>
      <c r="P29" s="87">
        <v>0</v>
      </c>
      <c r="Q29" s="87"/>
      <c r="R29" s="87">
        <v>0</v>
      </c>
      <c r="S29" s="87"/>
      <c r="T29" s="87">
        <v>0</v>
      </c>
      <c r="U29" s="87"/>
      <c r="V29" s="87">
        <f t="shared" si="0"/>
        <v>1017450</v>
      </c>
    </row>
    <row r="30" spans="1:23" x14ac:dyDescent="0.4">
      <c r="A30" s="6" t="s">
        <v>114</v>
      </c>
      <c r="B30" s="24">
        <v>19</v>
      </c>
      <c r="C30" s="34"/>
      <c r="D30" s="87">
        <v>0</v>
      </c>
      <c r="E30" s="87"/>
      <c r="F30" s="87">
        <v>0</v>
      </c>
      <c r="G30" s="87"/>
      <c r="H30" s="87">
        <v>0</v>
      </c>
      <c r="I30" s="87"/>
      <c r="J30" s="87">
        <v>0</v>
      </c>
      <c r="K30" s="87"/>
      <c r="L30" s="87">
        <v>0</v>
      </c>
      <c r="M30" s="87"/>
      <c r="N30" s="87">
        <v>0</v>
      </c>
      <c r="O30" s="87"/>
      <c r="P30" s="87">
        <v>0</v>
      </c>
      <c r="Q30" s="87"/>
      <c r="R30" s="87">
        <v>-338333858.30000001</v>
      </c>
      <c r="S30" s="87"/>
      <c r="T30" s="87">
        <v>0</v>
      </c>
      <c r="U30" s="87"/>
      <c r="V30" s="87">
        <f>SUM(D30:U30)</f>
        <v>-338333858.30000001</v>
      </c>
    </row>
    <row r="31" spans="1:23" x14ac:dyDescent="0.4">
      <c r="A31" s="6" t="s">
        <v>217</v>
      </c>
      <c r="B31" s="34"/>
      <c r="C31" s="34"/>
      <c r="D31" s="87">
        <v>0</v>
      </c>
      <c r="E31" s="87"/>
      <c r="F31" s="87">
        <v>0</v>
      </c>
      <c r="G31" s="87"/>
      <c r="H31" s="87">
        <v>0</v>
      </c>
      <c r="I31" s="87"/>
      <c r="J31" s="87">
        <v>0</v>
      </c>
      <c r="K31" s="87"/>
      <c r="L31" s="87">
        <v>0</v>
      </c>
      <c r="M31" s="87"/>
      <c r="N31" s="87">
        <v>0</v>
      </c>
      <c r="O31" s="87"/>
      <c r="P31" s="87">
        <v>17495711.940000001</v>
      </c>
      <c r="Q31" s="87"/>
      <c r="R31" s="87">
        <f>-P31</f>
        <v>-17495711.940000001</v>
      </c>
      <c r="S31" s="87"/>
      <c r="T31" s="87">
        <v>0</v>
      </c>
      <c r="U31" s="87"/>
      <c r="V31" s="87">
        <f t="shared" ref="V31" si="1">SUM(D31:U31)</f>
        <v>0</v>
      </c>
    </row>
    <row r="32" spans="1:23" x14ac:dyDescent="0.4">
      <c r="A32" s="15" t="s">
        <v>149</v>
      </c>
      <c r="B32" s="34"/>
      <c r="C32" s="34"/>
      <c r="D32" s="87">
        <v>0</v>
      </c>
      <c r="E32" s="87"/>
      <c r="F32" s="87">
        <v>0</v>
      </c>
      <c r="G32" s="87"/>
      <c r="H32" s="87">
        <v>0</v>
      </c>
      <c r="I32" s="87"/>
      <c r="J32" s="87"/>
      <c r="K32" s="87"/>
      <c r="L32" s="87"/>
      <c r="M32" s="87"/>
      <c r="N32" s="87"/>
      <c r="O32" s="87"/>
      <c r="P32" s="87">
        <v>0</v>
      </c>
      <c r="Q32" s="87"/>
      <c r="R32" s="87">
        <f>+'งบกำไรขาดทุน Q4_62'!J33</f>
        <v>1265185160.8899999</v>
      </c>
      <c r="S32" s="87"/>
      <c r="T32" s="87">
        <f>-T34</f>
        <v>0</v>
      </c>
      <c r="U32" s="87"/>
      <c r="V32" s="87">
        <f>SUM(D32:U32)</f>
        <v>1265185160.8899999</v>
      </c>
    </row>
    <row r="33" spans="1:35" hidden="1" x14ac:dyDescent="0.4">
      <c r="A33" s="15" t="s">
        <v>188</v>
      </c>
      <c r="B33" s="34"/>
      <c r="C33" s="34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</row>
    <row r="34" spans="1:35" hidden="1" x14ac:dyDescent="0.4">
      <c r="A34" s="15" t="s">
        <v>189</v>
      </c>
      <c r="B34" s="34"/>
      <c r="C34" s="34"/>
      <c r="D34" s="87">
        <v>0</v>
      </c>
      <c r="E34" s="87"/>
      <c r="F34" s="87">
        <v>0</v>
      </c>
      <c r="G34" s="87"/>
      <c r="H34" s="87">
        <v>0</v>
      </c>
      <c r="I34" s="87"/>
      <c r="J34" s="87">
        <v>0</v>
      </c>
      <c r="K34" s="87"/>
      <c r="L34" s="87">
        <v>0</v>
      </c>
      <c r="M34" s="87"/>
      <c r="N34" s="87">
        <v>0</v>
      </c>
      <c r="O34" s="87"/>
      <c r="P34" s="87">
        <v>0</v>
      </c>
      <c r="Q34" s="87"/>
      <c r="R34" s="87">
        <v>0</v>
      </c>
      <c r="S34" s="87"/>
      <c r="T34" s="87">
        <f>-R34</f>
        <v>0</v>
      </c>
      <c r="U34" s="87"/>
      <c r="V34" s="87">
        <f>SUM(D34:U34)</f>
        <v>0</v>
      </c>
    </row>
    <row r="35" spans="1:35" ht="9.75" customHeight="1" x14ac:dyDescent="0.4">
      <c r="B35" s="34"/>
      <c r="C35" s="34"/>
      <c r="D35" s="89"/>
      <c r="E35" s="87"/>
      <c r="F35" s="89"/>
      <c r="G35" s="87"/>
      <c r="H35" s="89"/>
      <c r="I35" s="87"/>
      <c r="J35" s="87"/>
      <c r="K35" s="87"/>
      <c r="L35" s="87"/>
      <c r="M35" s="87"/>
      <c r="N35" s="87"/>
      <c r="O35" s="87"/>
      <c r="P35" s="89"/>
      <c r="Q35" s="87"/>
      <c r="R35" s="89"/>
      <c r="S35" s="87"/>
      <c r="T35" s="89"/>
      <c r="U35" s="87"/>
      <c r="V35" s="89"/>
    </row>
    <row r="36" spans="1:35" ht="18.75" thickBot="1" x14ac:dyDescent="0.45">
      <c r="A36" s="15" t="s">
        <v>213</v>
      </c>
      <c r="B36" s="34"/>
      <c r="C36" s="34"/>
      <c r="D36" s="99">
        <f>SUM(D25:D35)</f>
        <v>704952772.88</v>
      </c>
      <c r="E36" s="87"/>
      <c r="F36" s="99">
        <f>SUM(F25:F35)</f>
        <v>145142321.73000002</v>
      </c>
      <c r="G36" s="87"/>
      <c r="H36" s="99">
        <f>SUM(H25:H35)</f>
        <v>1017450</v>
      </c>
      <c r="I36" s="87"/>
      <c r="J36" s="87"/>
      <c r="K36" s="87"/>
      <c r="L36" s="87"/>
      <c r="M36" s="87"/>
      <c r="N36" s="87"/>
      <c r="O36" s="87"/>
      <c r="P36" s="99">
        <f>SUM(P25:P35)</f>
        <v>88087576.039999992</v>
      </c>
      <c r="Q36" s="87"/>
      <c r="R36" s="99">
        <f>SUM(R25:R35)</f>
        <v>1613654354.8599999</v>
      </c>
      <c r="S36" s="87"/>
      <c r="T36" s="99">
        <f>SUM(T25:T35)</f>
        <v>0</v>
      </c>
      <c r="U36" s="87"/>
      <c r="V36" s="99">
        <f>SUM(V25:V35)</f>
        <v>2552854475.5100002</v>
      </c>
      <c r="W36" s="52">
        <f>V36-'งบแสดงฐานะการเงิน Q4_62'!J113</f>
        <v>0</v>
      </c>
    </row>
    <row r="37" spans="1:35" ht="7.5" customHeight="1" thickTop="1" x14ac:dyDescent="0.4">
      <c r="B37" s="34"/>
      <c r="C37" s="34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35" x14ac:dyDescent="0.4">
      <c r="A38" s="6" t="s">
        <v>145</v>
      </c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</row>
    <row r="41" spans="1:35" s="2" customFormat="1" x14ac:dyDescent="0.4">
      <c r="A41" s="21" t="s">
        <v>21</v>
      </c>
      <c r="C41" s="7"/>
      <c r="D41" s="21"/>
      <c r="E41" s="7"/>
      <c r="F41" s="7"/>
      <c r="G41" s="7"/>
      <c r="H41" s="21" t="s">
        <v>21</v>
      </c>
      <c r="I41" s="21"/>
      <c r="J41" s="21"/>
      <c r="K41" s="21"/>
      <c r="L41" s="21"/>
      <c r="M41" s="21"/>
      <c r="N41" s="21"/>
      <c r="O41" s="7"/>
      <c r="P41" s="7"/>
      <c r="Q41" s="7"/>
      <c r="R41" s="7"/>
      <c r="S41" s="7"/>
      <c r="T41" s="7"/>
      <c r="U41" s="7"/>
      <c r="V41" s="7"/>
      <c r="W41" s="7"/>
      <c r="X41" s="1"/>
      <c r="Y41" s="1"/>
      <c r="Z41" s="3"/>
      <c r="AA41" s="1"/>
      <c r="AB41" s="1"/>
      <c r="AC41" s="1"/>
      <c r="AD41" s="1"/>
      <c r="AE41" s="1"/>
      <c r="AF41" s="1"/>
      <c r="AG41" s="1"/>
      <c r="AH41" s="1"/>
      <c r="AI41" s="1"/>
    </row>
    <row r="42" spans="1:35" s="2" customFormat="1" ht="25.5" customHeight="1" x14ac:dyDescent="0.4">
      <c r="A42" s="141"/>
      <c r="B42" s="141"/>
      <c r="D42" s="21"/>
      <c r="E42" s="21"/>
      <c r="F42" s="21"/>
      <c r="G42" s="21"/>
      <c r="H42" s="7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1"/>
      <c r="Y42" s="1"/>
      <c r="Z42" s="3"/>
      <c r="AA42" s="1"/>
      <c r="AB42" s="1"/>
      <c r="AC42" s="1"/>
      <c r="AD42" s="1"/>
      <c r="AE42" s="1"/>
      <c r="AF42" s="1"/>
      <c r="AG42" s="1"/>
      <c r="AH42" s="1"/>
      <c r="AI42" s="1"/>
    </row>
    <row r="43" spans="1:35" x14ac:dyDescent="0.4">
      <c r="A43" s="22"/>
    </row>
  </sheetData>
  <mergeCells count="9">
    <mergeCell ref="R1:V1"/>
    <mergeCell ref="A42:B42"/>
    <mergeCell ref="D7:V7"/>
    <mergeCell ref="A2:V2"/>
    <mergeCell ref="A3:V3"/>
    <mergeCell ref="A4:V4"/>
    <mergeCell ref="A5:V5"/>
    <mergeCell ref="P8:R8"/>
    <mergeCell ref="P9:R9"/>
  </mergeCells>
  <phoneticPr fontId="0" type="noConversion"/>
  <printOptions horizontalCentered="1"/>
  <pageMargins left="0.70866141732283505" right="0.59055118110236204" top="0.511811023622047" bottom="0" header="0.35433070866141703" footer="0"/>
  <pageSetup paperSize="9" scale="85" orientation="landscape" r:id="rId1"/>
  <headerFooter alignWithMargins="0">
    <oddHeader>&amp;L&amp;"Angsana New,Regular"สำนักงาน เอ. เอ็ม. ที. แอสโซซิเอท</oddHeader>
    <oddFooter>&amp;C&amp;"Angsana New,Regular"5</oddFooter>
  </headerFooter>
  <rowBreaks count="1" manualBreakCount="1">
    <brk id="4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30"/>
  <sheetViews>
    <sheetView view="pageBreakPreview" zoomScale="120" zoomScaleNormal="100" zoomScaleSheetLayoutView="120" workbookViewId="0">
      <selection activeCell="D12" sqref="D12"/>
    </sheetView>
  </sheetViews>
  <sheetFormatPr defaultRowHeight="18" x14ac:dyDescent="0.4"/>
  <cols>
    <col min="1" max="3" width="2.7109375" style="17" customWidth="1"/>
    <col min="4" max="4" width="40.85546875" style="17" customWidth="1"/>
    <col min="5" max="5" width="6.42578125" style="10" customWidth="1"/>
    <col min="6" max="6" width="0.7109375" style="10" customWidth="1"/>
    <col min="7" max="7" width="13.5703125" style="17" customWidth="1"/>
    <col min="8" max="8" width="0.7109375" style="17" customWidth="1"/>
    <col min="9" max="9" width="13.28515625" style="17" customWidth="1"/>
    <col min="10" max="10" width="0.5703125" style="17" customWidth="1"/>
    <col min="11" max="11" width="13.42578125" style="17" customWidth="1"/>
    <col min="12" max="12" width="0.7109375" style="17" customWidth="1"/>
    <col min="13" max="13" width="14" style="17" customWidth="1"/>
    <col min="14" max="14" width="1.7109375" style="17" customWidth="1"/>
    <col min="15" max="15" width="12.7109375" style="17" hidden="1" customWidth="1"/>
    <col min="16" max="16" width="13.28515625" style="17" hidden="1" customWidth="1"/>
    <col min="17" max="17" width="9.140625" style="17"/>
    <col min="18" max="18" width="10.140625" style="17" customWidth="1"/>
    <col min="19" max="16384" width="9.140625" style="17"/>
  </cols>
  <sheetData>
    <row r="1" spans="1:15" x14ac:dyDescent="0.4">
      <c r="A1" s="135" t="s">
        <v>52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5" x14ac:dyDescent="0.4">
      <c r="A2" s="140" t="s">
        <v>29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</row>
    <row r="3" spans="1:15" x14ac:dyDescent="0.4">
      <c r="A3" s="140" t="str">
        <f>+'งบกำไรขาดทุน Q4_62'!A4:L4</f>
        <v>สำหรับปีสิ้นสุดวันที่ 31 ธันวาคม 2562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</row>
    <row r="4" spans="1:15" x14ac:dyDescent="0.4">
      <c r="A4" s="132"/>
      <c r="B4" s="132"/>
      <c r="C4" s="132"/>
      <c r="D4" s="132"/>
      <c r="E4" s="132"/>
      <c r="F4" s="132"/>
      <c r="G4" s="143" t="s">
        <v>13</v>
      </c>
      <c r="H4" s="143"/>
      <c r="I4" s="143"/>
      <c r="J4" s="143"/>
      <c r="K4" s="143"/>
      <c r="L4" s="143"/>
      <c r="M4" s="143"/>
    </row>
    <row r="5" spans="1:15" x14ac:dyDescent="0.4">
      <c r="G5" s="143" t="s">
        <v>34</v>
      </c>
      <c r="H5" s="143"/>
      <c r="I5" s="143"/>
      <c r="J5" s="4"/>
      <c r="K5" s="143" t="s">
        <v>35</v>
      </c>
      <c r="L5" s="143"/>
      <c r="M5" s="143"/>
    </row>
    <row r="6" spans="1:15" x14ac:dyDescent="0.4">
      <c r="G6" s="137" t="s">
        <v>146</v>
      </c>
      <c r="H6" s="137"/>
      <c r="I6" s="137"/>
      <c r="J6" s="6"/>
      <c r="K6" s="137" t="str">
        <f>+G6</f>
        <v>สำหรับปีสิ้นสุดวันที่ 31 ธันวาคม</v>
      </c>
      <c r="L6" s="137"/>
      <c r="M6" s="137"/>
    </row>
    <row r="7" spans="1:15" ht="18.75" customHeight="1" x14ac:dyDescent="0.4">
      <c r="G7" s="36" t="s">
        <v>218</v>
      </c>
      <c r="H7" s="133"/>
      <c r="I7" s="36" t="s">
        <v>197</v>
      </c>
      <c r="J7" s="25"/>
      <c r="K7" s="36" t="str">
        <f>+G7</f>
        <v>2562</v>
      </c>
      <c r="L7" s="133"/>
      <c r="M7" s="36" t="str">
        <f>+I7</f>
        <v>2561</v>
      </c>
      <c r="N7" s="7"/>
      <c r="O7" s="25"/>
    </row>
    <row r="8" spans="1:15" ht="8.25" customHeight="1" x14ac:dyDescent="0.4">
      <c r="G8" s="25"/>
      <c r="H8" s="133"/>
      <c r="I8" s="25"/>
      <c r="J8" s="25"/>
      <c r="K8" s="25"/>
      <c r="L8" s="133"/>
      <c r="M8" s="25"/>
      <c r="N8" s="7"/>
      <c r="O8" s="25"/>
    </row>
    <row r="9" spans="1:15" x14ac:dyDescent="0.4">
      <c r="A9" s="12" t="s">
        <v>30</v>
      </c>
      <c r="B9" s="12"/>
      <c r="C9" s="12"/>
      <c r="D9" s="12"/>
      <c r="F9" s="18"/>
      <c r="G9" s="12"/>
      <c r="H9" s="12"/>
      <c r="I9" s="12"/>
      <c r="J9" s="12"/>
      <c r="K9" s="12"/>
      <c r="L9" s="35"/>
      <c r="M9" s="12"/>
    </row>
    <row r="10" spans="1:15" x14ac:dyDescent="0.4">
      <c r="A10" s="12"/>
      <c r="B10" s="12" t="s">
        <v>141</v>
      </c>
      <c r="C10" s="12"/>
      <c r="D10" s="12"/>
      <c r="E10" s="18"/>
      <c r="F10" s="18"/>
      <c r="G10" s="69">
        <f>'งบกำไรขาดทุน Q4_62'!F31</f>
        <v>736988327.84000003</v>
      </c>
      <c r="H10" s="69"/>
      <c r="I10" s="69">
        <f>'งบกำไรขาดทุน Q4_62'!H31</f>
        <v>3211457.549999997</v>
      </c>
      <c r="J10" s="69"/>
      <c r="K10" s="69">
        <f>'งบกำไรขาดทุน Q4_62'!J31</f>
        <v>1265185160.8899999</v>
      </c>
      <c r="L10" s="69"/>
      <c r="M10" s="69">
        <f>'งบกำไรขาดทุน Q4_62'!L31</f>
        <v>561094037.83999991</v>
      </c>
    </row>
    <row r="11" spans="1:15" x14ac:dyDescent="0.4">
      <c r="A11" s="12"/>
      <c r="B11" s="12" t="s">
        <v>31</v>
      </c>
      <c r="C11" s="12"/>
      <c r="D11" s="12"/>
      <c r="E11" s="18"/>
      <c r="F11" s="18"/>
      <c r="G11" s="69"/>
      <c r="H11" s="69"/>
      <c r="I11" s="69"/>
      <c r="J11" s="69"/>
      <c r="K11" s="69"/>
      <c r="L11" s="69"/>
      <c r="M11" s="69"/>
    </row>
    <row r="12" spans="1:15" x14ac:dyDescent="0.4">
      <c r="A12" s="12"/>
      <c r="B12" s="12"/>
      <c r="C12" s="12"/>
      <c r="D12" s="35" t="s">
        <v>4</v>
      </c>
      <c r="E12" s="19" t="s">
        <v>203</v>
      </c>
      <c r="F12" s="18"/>
      <c r="G12" s="69">
        <v>3647233.63</v>
      </c>
      <c r="H12" s="69"/>
      <c r="I12" s="69">
        <v>3970621.18</v>
      </c>
      <c r="J12" s="69"/>
      <c r="K12" s="69">
        <v>3280830.3899999997</v>
      </c>
      <c r="L12" s="69"/>
      <c r="M12" s="69">
        <v>3944794.02</v>
      </c>
    </row>
    <row r="13" spans="1:15" x14ac:dyDescent="0.4">
      <c r="A13" s="12"/>
      <c r="B13" s="12"/>
      <c r="C13" s="12"/>
      <c r="D13" s="12" t="s">
        <v>102</v>
      </c>
      <c r="E13" s="19">
        <v>10</v>
      </c>
      <c r="F13" s="18"/>
      <c r="G13" s="69">
        <v>219210958.91999999</v>
      </c>
      <c r="H13" s="69"/>
      <c r="I13" s="69">
        <v>-3400000</v>
      </c>
      <c r="J13" s="69"/>
      <c r="K13" s="69">
        <v>219210958.91999999</v>
      </c>
      <c r="L13" s="69"/>
      <c r="M13" s="69">
        <v>-3000000</v>
      </c>
    </row>
    <row r="14" spans="1:15" x14ac:dyDescent="0.4">
      <c r="A14" s="12"/>
      <c r="B14" s="12"/>
      <c r="C14" s="12"/>
      <c r="D14" s="12" t="s">
        <v>174</v>
      </c>
      <c r="E14" s="133"/>
      <c r="F14" s="18"/>
      <c r="G14" s="69">
        <v>0</v>
      </c>
      <c r="H14" s="69"/>
      <c r="I14" s="69">
        <v>-1000000</v>
      </c>
      <c r="J14" s="69"/>
      <c r="K14" s="69">
        <v>0</v>
      </c>
      <c r="L14" s="69"/>
      <c r="M14" s="69">
        <v>-1000000</v>
      </c>
    </row>
    <row r="15" spans="1:15" x14ac:dyDescent="0.4">
      <c r="A15" s="12"/>
      <c r="B15" s="12"/>
      <c r="C15" s="12"/>
      <c r="D15" s="12" t="s">
        <v>190</v>
      </c>
      <c r="E15" s="80" t="s">
        <v>228</v>
      </c>
      <c r="F15" s="18"/>
      <c r="G15" s="69">
        <v>-587222864</v>
      </c>
      <c r="H15" s="69"/>
      <c r="I15" s="69">
        <v>0</v>
      </c>
      <c r="J15" s="69"/>
      <c r="K15" s="69">
        <v>-587222864</v>
      </c>
      <c r="L15" s="69"/>
      <c r="M15" s="69">
        <v>0</v>
      </c>
    </row>
    <row r="16" spans="1:15" x14ac:dyDescent="0.4">
      <c r="A16" s="12"/>
      <c r="B16" s="12"/>
      <c r="C16" s="12"/>
      <c r="D16" s="35" t="s">
        <v>74</v>
      </c>
      <c r="E16" s="80">
        <v>4.4000000000000004</v>
      </c>
      <c r="F16" s="19"/>
      <c r="G16" s="69">
        <v>243462519.24000001</v>
      </c>
      <c r="H16" s="87"/>
      <c r="I16" s="69">
        <v>232278315.22999999</v>
      </c>
      <c r="J16" s="87"/>
      <c r="K16" s="69">
        <v>157880559.36000001</v>
      </c>
      <c r="L16" s="69"/>
      <c r="M16" s="69">
        <v>125929231.51000001</v>
      </c>
    </row>
    <row r="17" spans="1:13" x14ac:dyDescent="0.4">
      <c r="A17" s="12"/>
      <c r="B17" s="12"/>
      <c r="C17" s="12"/>
      <c r="D17" s="35" t="s">
        <v>195</v>
      </c>
      <c r="E17" s="80"/>
      <c r="F17" s="19"/>
      <c r="G17" s="69">
        <v>0</v>
      </c>
      <c r="H17" s="87"/>
      <c r="I17" s="69">
        <v>0</v>
      </c>
      <c r="J17" s="87"/>
      <c r="K17" s="69">
        <v>-560010720</v>
      </c>
      <c r="L17" s="69"/>
      <c r="M17" s="69">
        <v>-445340480</v>
      </c>
    </row>
    <row r="18" spans="1:13" ht="19.5" customHeight="1" x14ac:dyDescent="0.4">
      <c r="A18" s="12"/>
      <c r="B18" s="12"/>
      <c r="C18" s="12"/>
      <c r="D18" s="35" t="s">
        <v>191</v>
      </c>
      <c r="E18" s="133"/>
      <c r="F18" s="19"/>
      <c r="G18" s="69">
        <v>-21177679.09</v>
      </c>
      <c r="H18" s="87"/>
      <c r="I18" s="69">
        <v>-13802188.710000001</v>
      </c>
      <c r="J18" s="87"/>
      <c r="K18" s="69">
        <v>-19460437.34</v>
      </c>
      <c r="L18" s="69"/>
      <c r="M18" s="69">
        <v>-13264772.109999999</v>
      </c>
    </row>
    <row r="19" spans="1:13" ht="18" customHeight="1" x14ac:dyDescent="0.4">
      <c r="A19" s="12"/>
      <c r="B19" s="12"/>
      <c r="C19" s="12"/>
      <c r="D19" s="35" t="s">
        <v>118</v>
      </c>
      <c r="E19" s="18">
        <v>16</v>
      </c>
      <c r="F19" s="19"/>
      <c r="G19" s="69">
        <v>2366482</v>
      </c>
      <c r="H19" s="87"/>
      <c r="I19" s="69">
        <v>-194527</v>
      </c>
      <c r="J19" s="87"/>
      <c r="K19" s="69">
        <v>2156485.67</v>
      </c>
      <c r="L19" s="69"/>
      <c r="M19" s="69">
        <v>-111255</v>
      </c>
    </row>
    <row r="20" spans="1:13" x14ac:dyDescent="0.4">
      <c r="D20" s="6" t="s">
        <v>150</v>
      </c>
      <c r="E20" s="10">
        <v>18.100000000000001</v>
      </c>
      <c r="G20" s="17">
        <v>169484160.31999999</v>
      </c>
      <c r="I20" s="17">
        <v>66664693.479999997</v>
      </c>
      <c r="K20" s="17">
        <v>169484160.31999999</v>
      </c>
      <c r="M20" s="17">
        <v>66664693.479999997</v>
      </c>
    </row>
    <row r="21" spans="1:13" x14ac:dyDescent="0.4">
      <c r="A21" s="12"/>
      <c r="B21" s="12"/>
      <c r="C21" s="12"/>
      <c r="D21" s="6" t="s">
        <v>140</v>
      </c>
      <c r="E21" s="80">
        <v>18.100000000000001</v>
      </c>
      <c r="F21" s="19"/>
      <c r="G21" s="87">
        <v>-395940.45</v>
      </c>
      <c r="H21" s="87"/>
      <c r="I21" s="87">
        <v>-38364544.399999999</v>
      </c>
      <c r="J21" s="87"/>
      <c r="K21" s="87">
        <v>6371291.3499999996</v>
      </c>
      <c r="L21" s="87"/>
      <c r="M21" s="87">
        <v>-37981339.600000001</v>
      </c>
    </row>
    <row r="22" spans="1:13" x14ac:dyDescent="0.4">
      <c r="A22" s="12"/>
      <c r="B22" s="12"/>
      <c r="C22" s="12"/>
      <c r="D22" s="35" t="s">
        <v>92</v>
      </c>
      <c r="E22" s="19"/>
      <c r="F22" s="19"/>
      <c r="G22" s="89">
        <v>14117960.34</v>
      </c>
      <c r="H22" s="87"/>
      <c r="I22" s="89">
        <v>12770790.76</v>
      </c>
      <c r="J22" s="87"/>
      <c r="K22" s="89">
        <v>14508122.42</v>
      </c>
      <c r="L22" s="87"/>
      <c r="M22" s="89">
        <v>14614363.6</v>
      </c>
    </row>
    <row r="23" spans="1:13" x14ac:dyDescent="0.4">
      <c r="A23" s="12"/>
      <c r="B23" s="12" t="s">
        <v>75</v>
      </c>
      <c r="C23" s="12"/>
      <c r="D23" s="12"/>
      <c r="E23" s="19"/>
      <c r="F23" s="19"/>
      <c r="G23" s="69">
        <f>+SUM(G10:G22)</f>
        <v>780481158.74999988</v>
      </c>
      <c r="H23" s="87"/>
      <c r="I23" s="69">
        <f>+SUM(I10:I22)</f>
        <v>262134618.08999994</v>
      </c>
      <c r="J23" s="87"/>
      <c r="K23" s="69">
        <f>+SUM(K10:K22)</f>
        <v>671383547.98000002</v>
      </c>
      <c r="L23" s="87"/>
      <c r="M23" s="69">
        <f>+SUM(M10:M22)</f>
        <v>271549273.73999989</v>
      </c>
    </row>
    <row r="24" spans="1:13" x14ac:dyDescent="0.4">
      <c r="A24" s="12"/>
      <c r="B24" s="12" t="s">
        <v>61</v>
      </c>
      <c r="C24" s="12"/>
      <c r="D24" s="12"/>
      <c r="E24" s="19"/>
      <c r="F24" s="19"/>
      <c r="G24" s="52"/>
      <c r="H24" s="79"/>
      <c r="I24" s="52"/>
      <c r="J24" s="79"/>
      <c r="K24" s="52"/>
      <c r="L24" s="79"/>
      <c r="M24" s="52"/>
    </row>
    <row r="25" spans="1:13" x14ac:dyDescent="0.4">
      <c r="A25" s="12"/>
      <c r="B25" s="12"/>
      <c r="C25" s="17" t="s">
        <v>99</v>
      </c>
      <c r="D25" s="12"/>
      <c r="E25" s="28">
        <v>4.3</v>
      </c>
      <c r="F25" s="18"/>
      <c r="G25" s="69">
        <v>-80495624.799999952</v>
      </c>
      <c r="H25" s="69"/>
      <c r="I25" s="69">
        <v>173518878.66999999</v>
      </c>
      <c r="J25" s="69"/>
      <c r="K25" s="69">
        <v>-149910656.86000001</v>
      </c>
      <c r="L25" s="69"/>
      <c r="M25" s="69">
        <v>167479551.09</v>
      </c>
    </row>
    <row r="26" spans="1:13" x14ac:dyDescent="0.4">
      <c r="A26" s="12"/>
      <c r="B26" s="12"/>
      <c r="C26" s="12" t="s">
        <v>95</v>
      </c>
      <c r="D26" s="12"/>
      <c r="E26" s="18">
        <v>5</v>
      </c>
      <c r="F26" s="18"/>
      <c r="G26" s="69">
        <v>138217994.16</v>
      </c>
      <c r="H26" s="69"/>
      <c r="I26" s="69">
        <v>30451670.100000001</v>
      </c>
      <c r="J26" s="69"/>
      <c r="K26" s="69">
        <v>35913558.240000002</v>
      </c>
      <c r="L26" s="69"/>
      <c r="M26" s="69">
        <v>-34984755.579999998</v>
      </c>
    </row>
    <row r="27" spans="1:13" x14ac:dyDescent="0.4">
      <c r="A27" s="12"/>
      <c r="B27" s="12"/>
      <c r="C27" s="12" t="s">
        <v>94</v>
      </c>
      <c r="D27" s="12"/>
      <c r="E27" s="28">
        <v>2.2000000000000002</v>
      </c>
      <c r="F27" s="18"/>
      <c r="G27" s="69">
        <v>-10034174.560000001</v>
      </c>
      <c r="H27" s="69"/>
      <c r="I27" s="69">
        <v>3760032.95</v>
      </c>
      <c r="J27" s="69"/>
      <c r="K27" s="69">
        <v>-13076286.140000001</v>
      </c>
      <c r="L27" s="69"/>
      <c r="M27" s="69">
        <v>-1074050.6399999999</v>
      </c>
    </row>
    <row r="28" spans="1:13" s="121" customFormat="1" x14ac:dyDescent="0.4">
      <c r="A28" s="12"/>
      <c r="B28" s="12"/>
      <c r="C28" s="12" t="s">
        <v>135</v>
      </c>
      <c r="D28" s="12"/>
      <c r="E28" s="18">
        <v>6</v>
      </c>
      <c r="F28" s="18"/>
      <c r="G28" s="69">
        <v>24869191.989999995</v>
      </c>
      <c r="H28" s="69"/>
      <c r="I28" s="69">
        <v>-48179482.790000007</v>
      </c>
      <c r="J28" s="69"/>
      <c r="K28" s="69">
        <v>24938717.32</v>
      </c>
      <c r="L28" s="69"/>
      <c r="M28" s="69">
        <v>-53705673.339999996</v>
      </c>
    </row>
    <row r="29" spans="1:13" x14ac:dyDescent="0.4">
      <c r="A29" s="12"/>
      <c r="B29" s="12"/>
      <c r="C29" s="12" t="s">
        <v>136</v>
      </c>
      <c r="D29" s="12"/>
      <c r="E29" s="28">
        <v>2.2999999999999998</v>
      </c>
      <c r="F29" s="18"/>
      <c r="G29" s="69">
        <v>0</v>
      </c>
      <c r="H29" s="69"/>
      <c r="I29" s="69">
        <v>0</v>
      </c>
      <c r="J29" s="69"/>
      <c r="K29" s="69">
        <v>67621608.519999996</v>
      </c>
      <c r="L29" s="69"/>
      <c r="M29" s="69">
        <v>-74112595.909999996</v>
      </c>
    </row>
    <row r="30" spans="1:13" x14ac:dyDescent="0.4">
      <c r="A30" s="12"/>
      <c r="B30" s="12"/>
      <c r="C30" s="12" t="s">
        <v>45</v>
      </c>
      <c r="D30" s="12"/>
      <c r="E30" s="18"/>
      <c r="F30" s="18"/>
      <c r="G30" s="69">
        <v>-4321966.91</v>
      </c>
      <c r="H30" s="69"/>
      <c r="I30" s="69">
        <v>-2011564.67</v>
      </c>
      <c r="J30" s="69"/>
      <c r="K30" s="69">
        <v>-4191016.58</v>
      </c>
      <c r="L30" s="69"/>
      <c r="M30" s="69">
        <v>-2366889.2599999998</v>
      </c>
    </row>
    <row r="31" spans="1:13" x14ac:dyDescent="0.4">
      <c r="A31" s="12"/>
      <c r="B31" s="12"/>
      <c r="C31" s="12" t="s">
        <v>47</v>
      </c>
      <c r="D31" s="12"/>
      <c r="E31" s="11"/>
      <c r="F31" s="18"/>
      <c r="G31" s="69">
        <v>-76854198.870000005</v>
      </c>
      <c r="H31" s="69"/>
      <c r="I31" s="69">
        <v>4621693.8099999996</v>
      </c>
      <c r="J31" s="69"/>
      <c r="K31" s="69">
        <v>-76821627.25</v>
      </c>
      <c r="L31" s="69"/>
      <c r="M31" s="69">
        <v>3943776.35</v>
      </c>
    </row>
    <row r="32" spans="1:13" x14ac:dyDescent="0.4">
      <c r="A32" s="12"/>
      <c r="B32" s="12" t="s">
        <v>62</v>
      </c>
      <c r="C32" s="12"/>
      <c r="D32" s="12"/>
      <c r="E32" s="18"/>
      <c r="F32" s="18"/>
      <c r="G32" s="69"/>
      <c r="H32" s="69"/>
      <c r="I32" s="69"/>
      <c r="J32" s="69"/>
      <c r="K32" s="69"/>
      <c r="L32" s="69"/>
      <c r="M32" s="69"/>
    </row>
    <row r="33" spans="1:25" x14ac:dyDescent="0.4">
      <c r="A33" s="12"/>
      <c r="B33" s="12"/>
      <c r="C33" s="12" t="s">
        <v>96</v>
      </c>
      <c r="D33" s="12"/>
      <c r="E33" s="18">
        <v>13</v>
      </c>
      <c r="F33" s="18"/>
      <c r="G33" s="69">
        <v>197786449.49000001</v>
      </c>
      <c r="H33" s="69"/>
      <c r="I33" s="69">
        <v>460350.67</v>
      </c>
      <c r="J33" s="69"/>
      <c r="K33" s="69">
        <v>194140800</v>
      </c>
      <c r="L33" s="69"/>
      <c r="M33" s="69">
        <v>0</v>
      </c>
    </row>
    <row r="34" spans="1:25" x14ac:dyDescent="0.4">
      <c r="A34" s="12"/>
      <c r="B34" s="12"/>
      <c r="C34" s="12" t="s">
        <v>97</v>
      </c>
      <c r="D34" s="12"/>
      <c r="E34" s="28">
        <v>2.5</v>
      </c>
      <c r="F34" s="18"/>
      <c r="G34" s="69">
        <v>0</v>
      </c>
      <c r="H34" s="69"/>
      <c r="I34" s="69">
        <v>0</v>
      </c>
      <c r="J34" s="69"/>
      <c r="K34" s="69">
        <v>89540000</v>
      </c>
      <c r="L34" s="69"/>
      <c r="M34" s="69">
        <v>-92970000</v>
      </c>
    </row>
    <row r="35" spans="1:25" x14ac:dyDescent="0.4">
      <c r="A35" s="12"/>
      <c r="B35" s="12"/>
      <c r="C35" s="12" t="s">
        <v>137</v>
      </c>
      <c r="D35" s="12"/>
      <c r="E35" s="18">
        <v>14</v>
      </c>
      <c r="F35" s="18"/>
      <c r="G35" s="69">
        <v>56241734.359999999</v>
      </c>
      <c r="H35" s="69"/>
      <c r="I35" s="69">
        <v>-8195618.2199999997</v>
      </c>
      <c r="J35" s="69"/>
      <c r="K35" s="69">
        <v>46661841.130000003</v>
      </c>
      <c r="L35" s="69"/>
      <c r="M35" s="69">
        <v>-7606691.9500000002</v>
      </c>
    </row>
    <row r="36" spans="1:25" x14ac:dyDescent="0.4">
      <c r="A36" s="12"/>
      <c r="B36" s="12"/>
      <c r="C36" s="12" t="s">
        <v>170</v>
      </c>
      <c r="D36" s="12"/>
      <c r="E36" s="28">
        <v>2.6</v>
      </c>
      <c r="F36" s="18"/>
      <c r="G36" s="69">
        <v>0</v>
      </c>
      <c r="H36" s="69"/>
      <c r="I36" s="69">
        <v>0</v>
      </c>
      <c r="J36" s="69"/>
      <c r="K36" s="69">
        <v>0</v>
      </c>
      <c r="L36" s="69"/>
      <c r="M36" s="69">
        <v>-5329025.17</v>
      </c>
    </row>
    <row r="37" spans="1:25" s="121" customFormat="1" x14ac:dyDescent="0.4">
      <c r="A37" s="12"/>
      <c r="B37" s="12"/>
      <c r="C37" s="12" t="s">
        <v>50</v>
      </c>
      <c r="D37" s="12"/>
      <c r="E37" s="18"/>
      <c r="F37" s="18"/>
      <c r="G37" s="69">
        <v>16504568.189999999</v>
      </c>
      <c r="H37" s="69"/>
      <c r="I37" s="69">
        <v>-9088032.8000000007</v>
      </c>
      <c r="J37" s="69"/>
      <c r="K37" s="69">
        <v>16312307.01</v>
      </c>
      <c r="L37" s="69"/>
      <c r="M37" s="69">
        <v>-8562474.8300000001</v>
      </c>
    </row>
    <row r="38" spans="1:25" s="121" customFormat="1" x14ac:dyDescent="0.4">
      <c r="A38" s="12"/>
      <c r="B38" s="12"/>
      <c r="C38" s="12" t="s">
        <v>182</v>
      </c>
      <c r="D38" s="12"/>
      <c r="E38" s="18"/>
      <c r="F38" s="18"/>
      <c r="G38" s="89">
        <v>2366482</v>
      </c>
      <c r="H38" s="69"/>
      <c r="I38" s="89">
        <v>4132472</v>
      </c>
      <c r="J38" s="69"/>
      <c r="K38" s="89">
        <v>3153683</v>
      </c>
      <c r="L38" s="69"/>
      <c r="M38" s="89">
        <v>3620256</v>
      </c>
    </row>
    <row r="39" spans="1:25" s="12" customFormat="1" x14ac:dyDescent="0.4">
      <c r="B39" s="12" t="s">
        <v>79</v>
      </c>
      <c r="E39" s="18"/>
      <c r="F39" s="18"/>
      <c r="G39" s="69">
        <f>SUM(G23:G38)</f>
        <v>1044761613.8000001</v>
      </c>
      <c r="H39" s="69"/>
      <c r="I39" s="69">
        <f>SUM(I23:I38)</f>
        <v>411605017.80999988</v>
      </c>
      <c r="J39" s="69"/>
      <c r="K39" s="69">
        <f>SUM(K23:K38)</f>
        <v>905666476.37</v>
      </c>
      <c r="L39" s="69"/>
      <c r="M39" s="69">
        <f>SUM(M23:M38)</f>
        <v>165880700.50000006</v>
      </c>
    </row>
    <row r="40" spans="1:25" s="12" customFormat="1" x14ac:dyDescent="0.4">
      <c r="C40" s="12" t="s">
        <v>80</v>
      </c>
      <c r="E40" s="18"/>
      <c r="F40" s="18"/>
      <c r="G40" s="69">
        <v>-14117960.34</v>
      </c>
      <c r="H40" s="69"/>
      <c r="I40" s="69">
        <v>-12770790.76</v>
      </c>
      <c r="J40" s="69"/>
      <c r="K40" s="69">
        <v>-14508122.42</v>
      </c>
      <c r="L40" s="69"/>
      <c r="M40" s="69">
        <v>-14614363.6</v>
      </c>
    </row>
    <row r="41" spans="1:25" s="12" customFormat="1" x14ac:dyDescent="0.4">
      <c r="C41" s="12" t="s">
        <v>81</v>
      </c>
      <c r="E41" s="18"/>
      <c r="F41" s="18"/>
      <c r="G41" s="69">
        <v>-42039671.939999998</v>
      </c>
      <c r="H41" s="69"/>
      <c r="I41" s="69">
        <v>-58678895.840000004</v>
      </c>
      <c r="J41" s="69"/>
      <c r="K41" s="69">
        <v>-41766608.25</v>
      </c>
      <c r="L41" s="69"/>
      <c r="M41" s="69">
        <v>-57722579.280000001</v>
      </c>
    </row>
    <row r="42" spans="1:25" x14ac:dyDescent="0.4">
      <c r="A42" s="12"/>
      <c r="B42" s="12"/>
      <c r="C42" s="12"/>
      <c r="D42" s="12" t="s">
        <v>82</v>
      </c>
      <c r="E42" s="18"/>
      <c r="F42" s="18"/>
      <c r="G42" s="84">
        <f>SUM(G39:G41)</f>
        <v>988603981.51999998</v>
      </c>
      <c r="H42" s="69"/>
      <c r="I42" s="84">
        <f>SUM(I39:I41)</f>
        <v>340155331.20999992</v>
      </c>
      <c r="J42" s="69"/>
      <c r="K42" s="84">
        <f>SUM(K39:K41)</f>
        <v>849391745.70000005</v>
      </c>
      <c r="L42" s="69"/>
      <c r="M42" s="84">
        <f>SUM(M39:M41)</f>
        <v>93543757.620000064</v>
      </c>
    </row>
    <row r="43" spans="1:25" ht="12" customHeight="1" x14ac:dyDescent="0.4">
      <c r="A43" s="12"/>
      <c r="B43" s="12"/>
      <c r="C43" s="12"/>
      <c r="D43" s="12"/>
      <c r="E43" s="18"/>
      <c r="F43" s="18"/>
      <c r="G43" s="87"/>
      <c r="H43" s="69"/>
      <c r="I43" s="87"/>
      <c r="J43" s="69"/>
      <c r="K43" s="87"/>
      <c r="L43" s="69"/>
      <c r="M43" s="87"/>
    </row>
    <row r="44" spans="1:25" x14ac:dyDescent="0.4">
      <c r="A44" s="6" t="s">
        <v>145</v>
      </c>
      <c r="B44" s="12"/>
      <c r="C44" s="12"/>
      <c r="D44" s="12"/>
      <c r="E44" s="18"/>
      <c r="F44" s="18"/>
      <c r="G44" s="87"/>
      <c r="H44" s="69"/>
      <c r="I44" s="87"/>
      <c r="J44" s="69"/>
      <c r="K44" s="87"/>
      <c r="L44" s="69"/>
      <c r="M44" s="87"/>
    </row>
    <row r="45" spans="1:25" x14ac:dyDescent="0.4">
      <c r="A45" s="6"/>
      <c r="B45" s="12"/>
      <c r="C45" s="12"/>
      <c r="D45" s="12"/>
      <c r="E45" s="18"/>
      <c r="F45" s="18"/>
      <c r="G45" s="20"/>
      <c r="H45" s="11"/>
      <c r="I45" s="20"/>
      <c r="J45" s="11"/>
      <c r="K45" s="20"/>
      <c r="L45" s="11"/>
      <c r="M45" s="20"/>
    </row>
    <row r="46" spans="1:25" x14ac:dyDescent="0.4">
      <c r="A46" s="6"/>
      <c r="B46" s="12"/>
      <c r="C46" s="12"/>
      <c r="D46" s="12"/>
      <c r="E46" s="18"/>
      <c r="F46" s="18"/>
      <c r="G46" s="20"/>
      <c r="H46" s="11"/>
      <c r="I46" s="20"/>
      <c r="J46" s="11"/>
      <c r="K46" s="20"/>
      <c r="L46" s="11"/>
      <c r="M46" s="20"/>
    </row>
    <row r="47" spans="1:25" s="6" customFormat="1" x14ac:dyDescent="0.4">
      <c r="A47" s="133"/>
      <c r="B47" s="21" t="s">
        <v>21</v>
      </c>
      <c r="C47" s="133"/>
      <c r="D47" s="21"/>
      <c r="E47" s="133"/>
      <c r="F47" s="21" t="s">
        <v>21</v>
      </c>
      <c r="G47" s="133"/>
      <c r="H47" s="133"/>
      <c r="I47" s="133"/>
      <c r="J47" s="133"/>
      <c r="K47" s="133"/>
      <c r="L47" s="133"/>
      <c r="M47" s="133"/>
      <c r="N47" s="15"/>
      <c r="O47" s="15"/>
      <c r="P47" s="20"/>
      <c r="Q47" s="15"/>
      <c r="R47" s="15"/>
      <c r="S47" s="15"/>
      <c r="T47" s="15"/>
      <c r="U47" s="15"/>
      <c r="V47" s="15"/>
      <c r="W47" s="15"/>
      <c r="X47" s="15"/>
      <c r="Y47" s="15"/>
    </row>
    <row r="48" spans="1:25" s="6" customFormat="1" x14ac:dyDescent="0.4">
      <c r="A48" s="133"/>
      <c r="B48" s="21"/>
      <c r="C48" s="133"/>
      <c r="D48" s="21"/>
      <c r="E48" s="133"/>
      <c r="F48" s="21"/>
      <c r="G48" s="133"/>
      <c r="H48" s="133"/>
      <c r="I48" s="133"/>
      <c r="J48" s="133"/>
      <c r="K48" s="133"/>
      <c r="L48" s="133"/>
      <c r="M48" s="133"/>
      <c r="N48" s="15"/>
      <c r="O48" s="15"/>
      <c r="P48" s="20"/>
      <c r="Q48" s="15"/>
      <c r="R48" s="15"/>
      <c r="S48" s="15"/>
      <c r="T48" s="15"/>
      <c r="U48" s="15"/>
      <c r="V48" s="15"/>
      <c r="W48" s="15"/>
      <c r="X48" s="15"/>
      <c r="Y48" s="15"/>
    </row>
    <row r="49" spans="1:15" x14ac:dyDescent="0.4">
      <c r="A49" s="135" t="s">
        <v>52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</row>
    <row r="50" spans="1:15" x14ac:dyDescent="0.4">
      <c r="A50" s="140" t="s">
        <v>29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</row>
    <row r="51" spans="1:15" x14ac:dyDescent="0.4">
      <c r="A51" s="140" t="str">
        <f>+A3</f>
        <v>สำหรับปีสิ้นสุดวันที่ 31 ธันวาคม 2562</v>
      </c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</row>
    <row r="52" spans="1:15" x14ac:dyDescent="0.4">
      <c r="A52" s="132"/>
      <c r="B52" s="132"/>
      <c r="C52" s="132"/>
      <c r="D52" s="132"/>
      <c r="E52" s="132"/>
      <c r="F52" s="132"/>
      <c r="G52" s="143" t="s">
        <v>13</v>
      </c>
      <c r="H52" s="143"/>
      <c r="I52" s="143"/>
      <c r="J52" s="143"/>
      <c r="K52" s="143"/>
      <c r="L52" s="143"/>
      <c r="M52" s="143"/>
    </row>
    <row r="53" spans="1:15" x14ac:dyDescent="0.4">
      <c r="G53" s="143" t="s">
        <v>34</v>
      </c>
      <c r="H53" s="143"/>
      <c r="I53" s="143"/>
      <c r="J53" s="4"/>
      <c r="K53" s="143" t="s">
        <v>35</v>
      </c>
      <c r="L53" s="143"/>
      <c r="M53" s="143"/>
    </row>
    <row r="54" spans="1:15" x14ac:dyDescent="0.4">
      <c r="G54" s="137" t="str">
        <f>+G6</f>
        <v>สำหรับปีสิ้นสุดวันที่ 31 ธันวาคม</v>
      </c>
      <c r="H54" s="137"/>
      <c r="I54" s="137"/>
      <c r="J54" s="6"/>
      <c r="K54" s="137" t="str">
        <f>+K6</f>
        <v>สำหรับปีสิ้นสุดวันที่ 31 ธันวาคม</v>
      </c>
      <c r="L54" s="137"/>
      <c r="M54" s="137"/>
    </row>
    <row r="55" spans="1:15" ht="18.75" customHeight="1" x14ac:dyDescent="0.4">
      <c r="G55" s="36" t="str">
        <f>+G7</f>
        <v>2562</v>
      </c>
      <c r="H55" s="133"/>
      <c r="I55" s="36" t="str">
        <f>+I7</f>
        <v>2561</v>
      </c>
      <c r="J55" s="25"/>
      <c r="K55" s="36" t="str">
        <f>+K7</f>
        <v>2562</v>
      </c>
      <c r="L55" s="133"/>
      <c r="M55" s="36" t="str">
        <f>+M7</f>
        <v>2561</v>
      </c>
      <c r="N55" s="7"/>
      <c r="O55" s="25"/>
    </row>
    <row r="56" spans="1:15" x14ac:dyDescent="0.4">
      <c r="A56" s="12" t="s">
        <v>7</v>
      </c>
      <c r="B56" s="12"/>
      <c r="C56" s="12"/>
      <c r="D56" s="12"/>
      <c r="E56" s="18"/>
      <c r="F56" s="18"/>
      <c r="G56" s="11"/>
      <c r="H56" s="11"/>
      <c r="I56" s="11"/>
      <c r="J56" s="11"/>
      <c r="K56" s="11"/>
      <c r="L56" s="11"/>
      <c r="M56" s="11"/>
    </row>
    <row r="57" spans="1:15" x14ac:dyDescent="0.4">
      <c r="A57" s="12"/>
      <c r="B57" s="12" t="s">
        <v>142</v>
      </c>
      <c r="C57" s="12"/>
      <c r="D57" s="12"/>
      <c r="E57" s="133">
        <v>9</v>
      </c>
      <c r="F57" s="18"/>
      <c r="G57" s="69">
        <v>43757025.600000001</v>
      </c>
      <c r="H57" s="69"/>
      <c r="I57" s="69">
        <v>-123999996.08</v>
      </c>
      <c r="J57" s="69"/>
      <c r="K57" s="69">
        <v>43756986.270000003</v>
      </c>
      <c r="L57" s="69"/>
      <c r="M57" s="69">
        <v>-124000000</v>
      </c>
    </row>
    <row r="58" spans="1:15" s="12" customFormat="1" x14ac:dyDescent="0.4">
      <c r="B58" s="12" t="s">
        <v>83</v>
      </c>
      <c r="E58" s="18">
        <v>11</v>
      </c>
      <c r="F58" s="18"/>
      <c r="G58" s="69">
        <v>241977.66</v>
      </c>
      <c r="H58" s="69"/>
      <c r="I58" s="69">
        <v>-255989.03</v>
      </c>
      <c r="J58" s="69"/>
      <c r="K58" s="69">
        <v>241977.66</v>
      </c>
      <c r="L58" s="69"/>
      <c r="M58" s="69">
        <v>-24476.63</v>
      </c>
    </row>
    <row r="59" spans="1:15" x14ac:dyDescent="0.4">
      <c r="A59" s="12"/>
      <c r="B59" s="12" t="s">
        <v>192</v>
      </c>
      <c r="D59" s="12"/>
      <c r="E59" s="18" t="s">
        <v>204</v>
      </c>
      <c r="F59" s="18"/>
      <c r="G59" s="69">
        <v>1000000</v>
      </c>
      <c r="H59" s="69"/>
      <c r="I59" s="69">
        <v>-590000000</v>
      </c>
      <c r="J59" s="69"/>
      <c r="K59" s="69">
        <v>1000000</v>
      </c>
      <c r="L59" s="69"/>
      <c r="M59" s="69">
        <v>-590000000</v>
      </c>
    </row>
    <row r="60" spans="1:15" x14ac:dyDescent="0.4">
      <c r="A60" s="12"/>
      <c r="B60" s="12" t="s">
        <v>193</v>
      </c>
      <c r="D60" s="12"/>
      <c r="E60" s="28">
        <v>2.4</v>
      </c>
      <c r="F60" s="18"/>
      <c r="G60" s="69">
        <v>0</v>
      </c>
      <c r="H60" s="69"/>
      <c r="I60" s="69">
        <v>0</v>
      </c>
      <c r="J60" s="69"/>
      <c r="K60" s="69">
        <v>-403519235</v>
      </c>
      <c r="L60" s="69"/>
      <c r="M60" s="69">
        <v>-70600000</v>
      </c>
    </row>
    <row r="61" spans="1:15" x14ac:dyDescent="0.4">
      <c r="A61" s="12"/>
      <c r="B61" s="12" t="s">
        <v>195</v>
      </c>
      <c r="D61" s="12"/>
      <c r="E61" s="28"/>
      <c r="F61" s="18"/>
      <c r="G61" s="69">
        <v>0</v>
      </c>
      <c r="H61" s="69"/>
      <c r="I61" s="69">
        <v>0</v>
      </c>
      <c r="J61" s="69"/>
      <c r="K61" s="69">
        <v>560010720</v>
      </c>
      <c r="L61" s="69"/>
      <c r="M61" s="69">
        <v>445340480</v>
      </c>
    </row>
    <row r="62" spans="1:15" x14ac:dyDescent="0.4">
      <c r="A62" s="12"/>
      <c r="B62" s="12" t="s">
        <v>191</v>
      </c>
      <c r="C62" s="12"/>
      <c r="D62" s="12"/>
      <c r="E62" s="133"/>
      <c r="F62" s="18"/>
      <c r="G62" s="69">
        <v>21177679.09</v>
      </c>
      <c r="H62" s="69"/>
      <c r="I62" s="69">
        <v>13802188.710000001</v>
      </c>
      <c r="J62" s="69"/>
      <c r="K62" s="69">
        <v>19460437.34</v>
      </c>
      <c r="L62" s="69"/>
      <c r="M62" s="69">
        <v>13264772.109999999</v>
      </c>
    </row>
    <row r="63" spans="1:15" x14ac:dyDescent="0.4">
      <c r="A63" s="12"/>
      <c r="B63" s="12"/>
      <c r="C63" s="12"/>
      <c r="D63" s="12" t="s">
        <v>76</v>
      </c>
      <c r="E63" s="18"/>
      <c r="F63" s="18"/>
      <c r="G63" s="84">
        <f>SUM(G57:G62)</f>
        <v>66176682.349999994</v>
      </c>
      <c r="H63" s="87"/>
      <c r="I63" s="84">
        <f>SUM(I57:I62)</f>
        <v>-700453796.39999998</v>
      </c>
      <c r="J63" s="87"/>
      <c r="K63" s="84">
        <f>SUM(K57:K62)</f>
        <v>220950886.27000001</v>
      </c>
      <c r="L63" s="87"/>
      <c r="M63" s="84">
        <f>SUM(M57:M62)</f>
        <v>-326019224.51999998</v>
      </c>
    </row>
    <row r="64" spans="1:15" x14ac:dyDescent="0.4">
      <c r="A64" s="12" t="s">
        <v>11</v>
      </c>
      <c r="B64" s="12"/>
      <c r="C64" s="12"/>
      <c r="D64" s="12"/>
      <c r="E64" s="18"/>
      <c r="F64" s="18"/>
      <c r="G64" s="87"/>
      <c r="H64" s="87"/>
      <c r="I64" s="87"/>
      <c r="J64" s="87"/>
      <c r="K64" s="87"/>
      <c r="L64" s="87"/>
      <c r="M64" s="87"/>
    </row>
    <row r="65" spans="1:16" s="12" customFormat="1" x14ac:dyDescent="0.4">
      <c r="B65" s="12" t="s">
        <v>194</v>
      </c>
      <c r="E65" s="18">
        <v>15</v>
      </c>
      <c r="F65" s="18"/>
      <c r="G65" s="69">
        <v>-150000000</v>
      </c>
      <c r="H65" s="69"/>
      <c r="I65" s="69">
        <v>400000000</v>
      </c>
      <c r="J65" s="69"/>
      <c r="K65" s="69">
        <v>-150000000</v>
      </c>
      <c r="L65" s="69"/>
      <c r="M65" s="69">
        <v>400000000</v>
      </c>
    </row>
    <row r="66" spans="1:16" s="12" customFormat="1" x14ac:dyDescent="0.4">
      <c r="B66" s="12" t="s">
        <v>153</v>
      </c>
      <c r="E66" s="28">
        <v>2.6</v>
      </c>
      <c r="F66" s="18"/>
      <c r="G66" s="69">
        <v>0</v>
      </c>
      <c r="H66" s="69"/>
      <c r="I66" s="69">
        <v>0</v>
      </c>
      <c r="J66" s="69"/>
      <c r="K66" s="69">
        <v>-30000000</v>
      </c>
      <c r="L66" s="69"/>
      <c r="M66" s="69">
        <v>-112388800</v>
      </c>
    </row>
    <row r="67" spans="1:16" s="12" customFormat="1" x14ac:dyDescent="0.4">
      <c r="B67" s="15" t="s">
        <v>177</v>
      </c>
      <c r="E67" s="18">
        <v>20</v>
      </c>
      <c r="F67" s="18"/>
      <c r="G67" s="69">
        <v>504329.25</v>
      </c>
      <c r="H67" s="69"/>
      <c r="I67" s="69">
        <v>0</v>
      </c>
      <c r="J67" s="69"/>
      <c r="K67" s="87">
        <v>504329.25</v>
      </c>
      <c r="L67" s="69"/>
      <c r="M67" s="87">
        <v>0</v>
      </c>
    </row>
    <row r="68" spans="1:16" s="12" customFormat="1" x14ac:dyDescent="0.4">
      <c r="B68" s="15" t="s">
        <v>219</v>
      </c>
      <c r="E68" s="18"/>
      <c r="F68" s="18"/>
      <c r="G68" s="69"/>
      <c r="H68" s="69"/>
      <c r="I68" s="69"/>
      <c r="J68" s="69"/>
      <c r="K68" s="87"/>
      <c r="L68" s="69"/>
      <c r="M68" s="87"/>
    </row>
    <row r="69" spans="1:16" s="12" customFormat="1" x14ac:dyDescent="0.4">
      <c r="B69" s="15"/>
      <c r="C69" s="12" t="s">
        <v>220</v>
      </c>
      <c r="E69" s="18">
        <v>21</v>
      </c>
      <c r="F69" s="18"/>
      <c r="G69" s="69">
        <v>1017450</v>
      </c>
      <c r="H69" s="69"/>
      <c r="I69" s="69">
        <v>0</v>
      </c>
      <c r="J69" s="69"/>
      <c r="K69" s="87">
        <v>1017450</v>
      </c>
      <c r="L69" s="69"/>
      <c r="M69" s="87">
        <v>0</v>
      </c>
    </row>
    <row r="70" spans="1:16" x14ac:dyDescent="0.4">
      <c r="A70" s="12"/>
      <c r="B70" s="12" t="s">
        <v>202</v>
      </c>
      <c r="C70" s="12"/>
      <c r="D70" s="12"/>
      <c r="E70" s="18">
        <v>19</v>
      </c>
      <c r="F70" s="18"/>
      <c r="G70" s="89">
        <v>-338333858.30000001</v>
      </c>
      <c r="H70" s="87"/>
      <c r="I70" s="89">
        <v>-298659915.30000001</v>
      </c>
      <c r="J70" s="87"/>
      <c r="K70" s="89">
        <v>-338333858.30000001</v>
      </c>
      <c r="L70" s="87"/>
      <c r="M70" s="89">
        <v>-281880243.30000001</v>
      </c>
    </row>
    <row r="71" spans="1:16" hidden="1" x14ac:dyDescent="0.4">
      <c r="A71" s="12"/>
      <c r="B71" s="12" t="s">
        <v>144</v>
      </c>
      <c r="C71" s="12"/>
      <c r="D71" s="12"/>
      <c r="E71" s="133">
        <v>4.3</v>
      </c>
      <c r="F71" s="18"/>
      <c r="G71" s="89">
        <f>-132351417.18+132351417.18</f>
        <v>0</v>
      </c>
      <c r="H71" s="87"/>
      <c r="I71" s="89">
        <f>-132351417.18+132351417.18</f>
        <v>0</v>
      </c>
      <c r="J71" s="87"/>
      <c r="K71" s="89">
        <v>0</v>
      </c>
      <c r="L71" s="87"/>
      <c r="M71" s="89">
        <v>0</v>
      </c>
    </row>
    <row r="72" spans="1:16" x14ac:dyDescent="0.4">
      <c r="A72" s="12"/>
      <c r="B72" s="12"/>
      <c r="C72" s="12"/>
      <c r="D72" s="12" t="s">
        <v>77</v>
      </c>
      <c r="E72" s="18"/>
      <c r="F72" s="18"/>
      <c r="G72" s="89">
        <f>SUM(G65:G71)</f>
        <v>-486812079.05000001</v>
      </c>
      <c r="H72" s="87"/>
      <c r="I72" s="89">
        <f>SUM(I65:I71)</f>
        <v>101340084.69999999</v>
      </c>
      <c r="J72" s="87"/>
      <c r="K72" s="89">
        <f>SUM(K65:K71)</f>
        <v>-516812079.05000001</v>
      </c>
      <c r="L72" s="87"/>
      <c r="M72" s="89">
        <f>SUM(M65:M71)</f>
        <v>5730956.6999999881</v>
      </c>
    </row>
    <row r="73" spans="1:16" ht="9" hidden="1" customHeight="1" x14ac:dyDescent="0.4">
      <c r="A73" s="12"/>
      <c r="B73" s="12"/>
      <c r="C73" s="12"/>
      <c r="D73" s="12"/>
      <c r="E73" s="18"/>
      <c r="F73" s="18"/>
      <c r="G73" s="87"/>
      <c r="H73" s="87"/>
      <c r="I73" s="87"/>
      <c r="J73" s="87"/>
      <c r="K73" s="87"/>
      <c r="L73" s="87"/>
      <c r="M73" s="87"/>
    </row>
    <row r="74" spans="1:16" x14ac:dyDescent="0.4">
      <c r="A74" s="12" t="s">
        <v>54</v>
      </c>
      <c r="B74" s="12"/>
      <c r="C74" s="12"/>
      <c r="D74" s="12"/>
      <c r="E74" s="18"/>
      <c r="F74" s="18"/>
      <c r="G74" s="84">
        <v>-16308759.43</v>
      </c>
      <c r="H74" s="87"/>
      <c r="I74" s="84">
        <v>-20654545.370000001</v>
      </c>
      <c r="J74" s="87"/>
      <c r="K74" s="89">
        <v>0</v>
      </c>
      <c r="L74" s="87"/>
      <c r="M74" s="89">
        <v>0</v>
      </c>
    </row>
    <row r="75" spans="1:16" x14ac:dyDescent="0.4">
      <c r="A75" s="12" t="s">
        <v>12</v>
      </c>
      <c r="B75" s="12"/>
      <c r="C75" s="12"/>
      <c r="D75" s="12"/>
      <c r="E75" s="18"/>
      <c r="F75" s="18"/>
      <c r="G75" s="106">
        <f>+G72+G63+G42+G74</f>
        <v>551659825.38999999</v>
      </c>
      <c r="H75" s="69"/>
      <c r="I75" s="106">
        <f>+I72+I63+I42+I74</f>
        <v>-279612925.86000013</v>
      </c>
      <c r="J75" s="87"/>
      <c r="K75" s="88">
        <f>+K72+K63+K42+K74</f>
        <v>553530552.92000008</v>
      </c>
      <c r="L75" s="87"/>
      <c r="M75" s="88">
        <f>+M72+M63+M42+M74</f>
        <v>-226744510.19999993</v>
      </c>
    </row>
    <row r="76" spans="1:16" x14ac:dyDescent="0.4">
      <c r="A76" s="12" t="s">
        <v>151</v>
      </c>
      <c r="B76" s="12"/>
      <c r="C76" s="12"/>
      <c r="D76" s="12"/>
      <c r="E76" s="18"/>
      <c r="F76" s="18"/>
      <c r="G76" s="82">
        <v>170710951.13999999</v>
      </c>
      <c r="H76" s="69"/>
      <c r="I76" s="82">
        <v>450323877</v>
      </c>
      <c r="J76" s="69"/>
      <c r="K76" s="69">
        <v>29506348</v>
      </c>
      <c r="L76" s="69"/>
      <c r="M76" s="69">
        <v>256250858.19999999</v>
      </c>
      <c r="O76" s="9">
        <f>-G76+'งบแสดงฐานะการเงิน Q4_62'!H11</f>
        <v>0</v>
      </c>
      <c r="P76" s="17">
        <f>K76-'งบแสดงฐานะการเงิน Q4_62'!L11</f>
        <v>0</v>
      </c>
    </row>
    <row r="77" spans="1:16" ht="18.75" thickBot="1" x14ac:dyDescent="0.45">
      <c r="A77" s="12" t="s">
        <v>152</v>
      </c>
      <c r="B77" s="12"/>
      <c r="C77" s="12"/>
      <c r="D77" s="12"/>
      <c r="E77" s="18"/>
      <c r="F77" s="18"/>
      <c r="G77" s="85">
        <f>SUM(G75:G76)</f>
        <v>722370776.52999997</v>
      </c>
      <c r="H77" s="69"/>
      <c r="I77" s="85">
        <f>SUM(I75:I76)</f>
        <v>170710951.13999987</v>
      </c>
      <c r="J77" s="69"/>
      <c r="K77" s="85">
        <f>SUM(K75:K76)</f>
        <v>583036900.92000008</v>
      </c>
      <c r="L77" s="69"/>
      <c r="M77" s="85">
        <f>SUM(M75:M76)</f>
        <v>29506348.00000006</v>
      </c>
      <c r="O77" s="17">
        <f>G77-'งบแสดงฐานะการเงิน Q4_62'!F11</f>
        <v>0</v>
      </c>
      <c r="P77" s="17">
        <f>K77-'งบแสดงฐานะการเงิน Q4_62'!J11</f>
        <v>0</v>
      </c>
    </row>
    <row r="78" spans="1:16" ht="9" customHeight="1" thickTop="1" x14ac:dyDescent="0.4">
      <c r="A78" s="12"/>
      <c r="B78" s="12"/>
      <c r="C78" s="12"/>
      <c r="D78" s="12"/>
      <c r="E78" s="18"/>
      <c r="F78" s="18"/>
      <c r="G78" s="87"/>
      <c r="H78" s="69"/>
      <c r="I78" s="87"/>
      <c r="J78" s="69"/>
      <c r="K78" s="87"/>
      <c r="L78" s="69"/>
      <c r="M78" s="87"/>
    </row>
    <row r="79" spans="1:16" s="75" customFormat="1" x14ac:dyDescent="0.4">
      <c r="A79" s="12" t="s">
        <v>222</v>
      </c>
      <c r="B79" s="12"/>
      <c r="C79" s="12"/>
      <c r="D79" s="12"/>
      <c r="E79" s="74"/>
      <c r="F79" s="74"/>
      <c r="G79" s="78"/>
      <c r="H79" s="74"/>
      <c r="I79" s="76"/>
      <c r="J79" s="74"/>
      <c r="K79" s="78"/>
      <c r="L79" s="74"/>
      <c r="M79" s="78"/>
    </row>
    <row r="80" spans="1:16" s="75" customFormat="1" x14ac:dyDescent="0.4">
      <c r="A80" s="12"/>
      <c r="B80" s="12" t="s">
        <v>223</v>
      </c>
      <c r="C80" s="12"/>
      <c r="D80" s="12"/>
      <c r="E80" s="18">
        <v>10</v>
      </c>
      <c r="F80" s="74"/>
      <c r="G80" s="11">
        <v>230000000</v>
      </c>
      <c r="H80" s="76"/>
      <c r="I80" s="76">
        <v>0</v>
      </c>
      <c r="J80" s="76"/>
      <c r="K80" s="11">
        <v>230000000</v>
      </c>
      <c r="L80" s="76"/>
      <c r="M80" s="11">
        <v>0</v>
      </c>
    </row>
    <row r="81" spans="1:25" s="75" customFormat="1" x14ac:dyDescent="0.4">
      <c r="A81" s="12"/>
      <c r="B81" s="12" t="s">
        <v>224</v>
      </c>
      <c r="C81" s="12"/>
      <c r="D81" s="12"/>
      <c r="E81" s="18"/>
      <c r="F81" s="74"/>
      <c r="G81" s="11">
        <v>26243013.73</v>
      </c>
      <c r="H81" s="76"/>
      <c r="I81" s="76">
        <v>0</v>
      </c>
      <c r="J81" s="76"/>
      <c r="K81" s="11">
        <v>26243013.73</v>
      </c>
      <c r="L81" s="76"/>
      <c r="M81" s="11">
        <v>0</v>
      </c>
    </row>
    <row r="82" spans="1:25" s="75" customFormat="1" x14ac:dyDescent="0.4">
      <c r="A82" s="12"/>
      <c r="B82" s="12" t="s">
        <v>231</v>
      </c>
      <c r="C82" s="12"/>
      <c r="D82" s="12"/>
      <c r="E82" s="18">
        <v>9</v>
      </c>
      <c r="F82" s="74"/>
      <c r="G82" s="11">
        <v>256243013.72999999</v>
      </c>
      <c r="H82" s="76"/>
      <c r="I82" s="76">
        <v>0</v>
      </c>
      <c r="J82" s="76"/>
      <c r="K82" s="11">
        <v>256243013.72999999</v>
      </c>
      <c r="L82" s="76"/>
      <c r="M82" s="11">
        <v>0</v>
      </c>
    </row>
    <row r="83" spans="1:25" s="75" customFormat="1" x14ac:dyDescent="0.4">
      <c r="A83" s="12"/>
      <c r="B83" s="12" t="s">
        <v>225</v>
      </c>
      <c r="C83" s="12"/>
      <c r="D83" s="12"/>
      <c r="E83" s="18">
        <v>9</v>
      </c>
      <c r="F83" s="74"/>
      <c r="G83" s="11">
        <v>300000000</v>
      </c>
      <c r="H83" s="76"/>
      <c r="I83" s="76">
        <v>0</v>
      </c>
      <c r="J83" s="76"/>
      <c r="K83" s="11">
        <v>300000000</v>
      </c>
      <c r="L83" s="76"/>
      <c r="M83" s="11">
        <v>0</v>
      </c>
    </row>
    <row r="84" spans="1:25" s="75" customFormat="1" x14ac:dyDescent="0.4">
      <c r="B84" s="17" t="s">
        <v>226</v>
      </c>
      <c r="D84" s="74"/>
      <c r="E84" s="28">
        <v>4.3</v>
      </c>
      <c r="F84" s="74"/>
      <c r="G84" s="78">
        <v>587222864</v>
      </c>
      <c r="H84" s="74"/>
      <c r="I84" s="76">
        <v>0</v>
      </c>
      <c r="J84" s="74"/>
      <c r="K84" s="78">
        <v>587222864</v>
      </c>
      <c r="L84" s="74"/>
      <c r="M84" s="11">
        <v>0</v>
      </c>
    </row>
    <row r="85" spans="1:25" s="75" customFormat="1" x14ac:dyDescent="0.4">
      <c r="A85" s="12"/>
      <c r="B85" s="12"/>
      <c r="C85" s="12"/>
      <c r="D85" s="12"/>
      <c r="E85" s="74"/>
      <c r="F85" s="74"/>
      <c r="G85" s="78"/>
      <c r="H85" s="74"/>
      <c r="I85" s="76"/>
      <c r="J85" s="74"/>
      <c r="K85" s="78"/>
      <c r="L85" s="74"/>
      <c r="M85" s="78"/>
    </row>
    <row r="86" spans="1:25" s="75" customFormat="1" x14ac:dyDescent="0.4">
      <c r="A86" s="12"/>
      <c r="B86" s="12"/>
      <c r="C86" s="12"/>
      <c r="D86" s="12"/>
      <c r="E86" s="74"/>
      <c r="F86" s="74"/>
      <c r="G86" s="78"/>
      <c r="H86" s="74"/>
      <c r="I86" s="76"/>
      <c r="J86" s="74"/>
      <c r="K86" s="78"/>
      <c r="L86" s="74"/>
      <c r="M86" s="78"/>
    </row>
    <row r="87" spans="1:25" s="75" customFormat="1" x14ac:dyDescent="0.4">
      <c r="A87" s="6" t="s">
        <v>145</v>
      </c>
      <c r="B87" s="74"/>
      <c r="D87" s="74"/>
      <c r="E87" s="74"/>
      <c r="F87" s="74"/>
      <c r="G87" s="78"/>
      <c r="H87" s="74"/>
      <c r="I87" s="76"/>
      <c r="J87" s="74"/>
      <c r="K87" s="78"/>
      <c r="L87" s="74"/>
      <c r="M87" s="78"/>
    </row>
    <row r="88" spans="1:25" s="75" customFormat="1" x14ac:dyDescent="0.4">
      <c r="B88" s="74"/>
      <c r="D88" s="74"/>
      <c r="E88" s="74"/>
      <c r="F88" s="74"/>
      <c r="G88" s="78"/>
      <c r="H88" s="74"/>
      <c r="I88" s="76"/>
      <c r="J88" s="74"/>
      <c r="K88" s="78"/>
      <c r="L88" s="74"/>
      <c r="M88" s="78"/>
    </row>
    <row r="90" spans="1:25" x14ac:dyDescent="0.4">
      <c r="A90" s="6"/>
    </row>
    <row r="91" spans="1:25" x14ac:dyDescent="0.4">
      <c r="A91" s="6"/>
    </row>
    <row r="92" spans="1:25" x14ac:dyDescent="0.4">
      <c r="A92" s="6"/>
    </row>
    <row r="93" spans="1:25" s="6" customFormat="1" x14ac:dyDescent="0.4">
      <c r="A93" s="133"/>
      <c r="B93" s="21" t="s">
        <v>21</v>
      </c>
      <c r="C93" s="133"/>
      <c r="D93" s="21"/>
      <c r="E93" s="133"/>
      <c r="F93" s="21" t="s">
        <v>21</v>
      </c>
      <c r="G93" s="133"/>
      <c r="H93" s="133"/>
      <c r="I93" s="133"/>
      <c r="J93" s="133"/>
      <c r="K93" s="133"/>
      <c r="L93" s="133"/>
      <c r="M93" s="133"/>
      <c r="N93" s="15"/>
      <c r="O93" s="15"/>
      <c r="P93" s="20"/>
      <c r="Q93" s="15"/>
      <c r="R93" s="15"/>
      <c r="S93" s="15"/>
      <c r="T93" s="15"/>
      <c r="U93" s="15"/>
      <c r="V93" s="15"/>
      <c r="W93" s="15"/>
      <c r="X93" s="15"/>
      <c r="Y93" s="15"/>
    </row>
    <row r="94" spans="1:25" hidden="1" x14ac:dyDescent="0.4">
      <c r="E94" s="68"/>
      <c r="O94" s="59"/>
    </row>
    <row r="95" spans="1:25" x14ac:dyDescent="0.4">
      <c r="A95" s="141"/>
      <c r="B95" s="141"/>
      <c r="C95" s="141"/>
      <c r="D95" s="141"/>
      <c r="E95" s="141"/>
      <c r="F95" s="141"/>
      <c r="G95" s="141"/>
      <c r="H95" s="141"/>
      <c r="I95" s="141"/>
      <c r="J95" s="141"/>
      <c r="K95" s="141"/>
      <c r="L95" s="141"/>
      <c r="M95" s="141"/>
    </row>
    <row r="98" spans="1:13" hidden="1" x14ac:dyDescent="0.4">
      <c r="A98" s="6"/>
      <c r="D98" s="8" t="s">
        <v>63</v>
      </c>
      <c r="E98" s="132"/>
      <c r="F98" s="132"/>
      <c r="G98" s="11">
        <v>722370776.52999997</v>
      </c>
      <c r="H98" s="20"/>
      <c r="I98" s="11">
        <v>170710951.13999999</v>
      </c>
      <c r="J98" s="20"/>
      <c r="K98" s="11">
        <v>583036900.91999996</v>
      </c>
      <c r="L98" s="11"/>
      <c r="M98" s="11">
        <v>29506348</v>
      </c>
    </row>
    <row r="99" spans="1:13" hidden="1" x14ac:dyDescent="0.4">
      <c r="A99" s="6"/>
      <c r="D99" s="8" t="s">
        <v>64</v>
      </c>
      <c r="E99" s="132"/>
      <c r="F99" s="132"/>
      <c r="G99" s="11">
        <f>+G98-G77</f>
        <v>0</v>
      </c>
      <c r="H99" s="11"/>
      <c r="I99" s="11">
        <f>+I98-I77</f>
        <v>0</v>
      </c>
      <c r="J99" s="11"/>
      <c r="K99" s="11">
        <f>+K98-K77</f>
        <v>0</v>
      </c>
      <c r="L99" s="11"/>
      <c r="M99" s="11">
        <f>+M98-M77</f>
        <v>-5.9604644775390625E-8</v>
      </c>
    </row>
    <row r="100" spans="1:13" x14ac:dyDescent="0.4">
      <c r="A100" s="6"/>
      <c r="E100" s="132"/>
      <c r="F100" s="132"/>
    </row>
    <row r="101" spans="1:13" x14ac:dyDescent="0.4">
      <c r="E101" s="132"/>
      <c r="F101" s="132"/>
    </row>
    <row r="102" spans="1:13" x14ac:dyDescent="0.4">
      <c r="E102" s="132"/>
      <c r="F102" s="132"/>
    </row>
    <row r="103" spans="1:13" x14ac:dyDescent="0.4">
      <c r="E103" s="132"/>
      <c r="F103" s="132"/>
    </row>
    <row r="104" spans="1:13" x14ac:dyDescent="0.4">
      <c r="E104" s="132"/>
      <c r="F104" s="132"/>
    </row>
    <row r="105" spans="1:13" x14ac:dyDescent="0.4">
      <c r="E105" s="132"/>
      <c r="F105" s="132"/>
    </row>
    <row r="106" spans="1:13" x14ac:dyDescent="0.4">
      <c r="E106" s="132"/>
      <c r="F106" s="132"/>
    </row>
    <row r="107" spans="1:13" x14ac:dyDescent="0.4">
      <c r="E107" s="132"/>
      <c r="F107" s="132"/>
    </row>
    <row r="108" spans="1:13" x14ac:dyDescent="0.4">
      <c r="E108" s="132"/>
      <c r="F108" s="132"/>
    </row>
    <row r="109" spans="1:13" x14ac:dyDescent="0.4">
      <c r="E109" s="132"/>
      <c r="F109" s="132"/>
    </row>
    <row r="110" spans="1:13" x14ac:dyDescent="0.4">
      <c r="E110" s="132"/>
      <c r="F110" s="132"/>
    </row>
    <row r="111" spans="1:13" x14ac:dyDescent="0.4">
      <c r="E111" s="132"/>
      <c r="F111" s="132"/>
    </row>
    <row r="112" spans="1:13" x14ac:dyDescent="0.4">
      <c r="E112" s="132"/>
      <c r="F112" s="132"/>
    </row>
    <row r="113" spans="5:6" x14ac:dyDescent="0.4">
      <c r="E113" s="132"/>
      <c r="F113" s="132"/>
    </row>
    <row r="114" spans="5:6" x14ac:dyDescent="0.4">
      <c r="E114" s="132"/>
      <c r="F114" s="132"/>
    </row>
    <row r="115" spans="5:6" x14ac:dyDescent="0.4">
      <c r="E115" s="132"/>
      <c r="F115" s="132"/>
    </row>
    <row r="116" spans="5:6" x14ac:dyDescent="0.4">
      <c r="E116" s="132"/>
      <c r="F116" s="132"/>
    </row>
    <row r="117" spans="5:6" x14ac:dyDescent="0.4">
      <c r="E117" s="132"/>
      <c r="F117" s="132"/>
    </row>
    <row r="118" spans="5:6" x14ac:dyDescent="0.4">
      <c r="E118" s="132"/>
      <c r="F118" s="132"/>
    </row>
    <row r="119" spans="5:6" x14ac:dyDescent="0.4">
      <c r="E119" s="132"/>
      <c r="F119" s="132"/>
    </row>
    <row r="120" spans="5:6" x14ac:dyDescent="0.4">
      <c r="E120" s="132"/>
      <c r="F120" s="132"/>
    </row>
    <row r="121" spans="5:6" x14ac:dyDescent="0.4">
      <c r="E121" s="132"/>
      <c r="F121" s="132"/>
    </row>
    <row r="122" spans="5:6" x14ac:dyDescent="0.4">
      <c r="E122" s="132"/>
      <c r="F122" s="132"/>
    </row>
    <row r="123" spans="5:6" x14ac:dyDescent="0.4">
      <c r="E123" s="132"/>
      <c r="F123" s="132"/>
    </row>
    <row r="124" spans="5:6" x14ac:dyDescent="0.4">
      <c r="E124" s="132"/>
      <c r="F124" s="132"/>
    </row>
    <row r="125" spans="5:6" x14ac:dyDescent="0.4">
      <c r="E125" s="132"/>
      <c r="F125" s="132"/>
    </row>
    <row r="126" spans="5:6" x14ac:dyDescent="0.4">
      <c r="E126" s="132"/>
      <c r="F126" s="132"/>
    </row>
    <row r="127" spans="5:6" x14ac:dyDescent="0.4">
      <c r="E127" s="132"/>
      <c r="F127" s="132"/>
    </row>
    <row r="128" spans="5:6" x14ac:dyDescent="0.4">
      <c r="E128" s="132"/>
      <c r="F128" s="132"/>
    </row>
    <row r="129" spans="5:6" x14ac:dyDescent="0.4">
      <c r="E129" s="132"/>
      <c r="F129" s="132"/>
    </row>
    <row r="130" spans="5:6" x14ac:dyDescent="0.4">
      <c r="E130" s="132"/>
      <c r="F130" s="132"/>
    </row>
  </sheetData>
  <mergeCells count="17">
    <mergeCell ref="G6:I6"/>
    <mergeCell ref="K6:M6"/>
    <mergeCell ref="A3:M3"/>
    <mergeCell ref="A1:M1"/>
    <mergeCell ref="A2:M2"/>
    <mergeCell ref="K5:M5"/>
    <mergeCell ref="G4:M4"/>
    <mergeCell ref="G5:I5"/>
    <mergeCell ref="A95:M95"/>
    <mergeCell ref="G53:I53"/>
    <mergeCell ref="A49:M49"/>
    <mergeCell ref="A50:M50"/>
    <mergeCell ref="K53:M53"/>
    <mergeCell ref="G52:M52"/>
    <mergeCell ref="G54:I54"/>
    <mergeCell ref="K54:M54"/>
    <mergeCell ref="A51:M51"/>
  </mergeCells>
  <phoneticPr fontId="0" type="noConversion"/>
  <pageMargins left="0.55000000000000004" right="0" top="1.05" bottom="0" header="0.5" footer="0"/>
  <pageSetup paperSize="9" scale="93" firstPageNumber="8" orientation="portrait" useFirstPageNumber="1" r:id="rId1"/>
  <headerFooter alignWithMargins="0">
    <oddHeader>&amp;L&amp;"Angsana New,Regular"&amp;12สำนักงาน &amp;16เอ. เอ็ม. ที.&amp;12 แอสโซซิเอท</oddHeader>
    <oddFooter>&amp;C&amp;P</oddFooter>
  </headerFooter>
  <rowBreaks count="1" manualBreakCount="1">
    <brk id="48" max="12" man="1"/>
  </rowBreaks>
  <ignoredErrors>
    <ignoredError sqref="H55 J55 L7 J7 H7 G7 I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Q4_62</vt:lpstr>
      <vt:lpstr>งบกำไรขาดทุน Q4_62</vt:lpstr>
      <vt:lpstr>เปลี่ยนแปลงรวม</vt:lpstr>
      <vt:lpstr>เปลี่ยนแปลงเฉพาะ</vt:lpstr>
      <vt:lpstr>งบกระแส</vt:lpstr>
      <vt:lpstr>'งบแสดงฐานะการเงิน Q4_62'!chaiyut</vt:lpstr>
      <vt:lpstr>'งบกำไรขาดทุน Q4_62'!chaiyut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Q4_62'!Print_Area</vt:lpstr>
      <vt:lpstr>งบกระแส!Print_Area</vt:lpstr>
      <vt:lpstr>'งบกำไรขาดทุน Q4_62'!Print_Area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2020-02-20T03:31:54Z</cp:lastPrinted>
  <dcterms:created xsi:type="dcterms:W3CDTF">2003-04-30T06:44:25Z</dcterms:created>
  <dcterms:modified xsi:type="dcterms:W3CDTF">2020-02-25T07:22:50Z</dcterms:modified>
</cp:coreProperties>
</file>