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0\Q1-2020\"/>
    </mc:Choice>
  </mc:AlternateContent>
  <xr:revisionPtr revIDLastSave="0" documentId="13_ncr:1_{89D40B41-65EC-46A7-9D2D-77A5A79626DB}" xr6:coauthVersionLast="45" xr6:coauthVersionMax="45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1_63" sheetId="53" r:id="rId1"/>
    <sheet name="งบกำไรขาดทุน Q1_63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Q1_63'!$A$1:$L$136</definedName>
    <definedName name="chaiyut" localSheetId="1">'งบกำไรขาดทุน Q1_63'!$A$1:$L$95</definedName>
    <definedName name="_xlnm.Database">#REF!</definedName>
    <definedName name="OLE_LINK3" localSheetId="4">งบกระแส!$A$105</definedName>
    <definedName name="prattana" localSheetId="4">งบกระแส!$A$2:$M$107</definedName>
    <definedName name="_xlnm.Print_Area" localSheetId="3">เปลี่ยนแปลงเฉพาะ!$A$1:$P$40</definedName>
    <definedName name="_xlnm.Print_Area" localSheetId="2">เปลี่ยนแปลงรวม!$A$1:$X$47</definedName>
    <definedName name="_xlnm.Print_Area" localSheetId="0">'งบแสดงฐานะการเงิน Q1_63'!$A$1:$L$135</definedName>
    <definedName name="_xlnm.Print_Area" localSheetId="4">งบกระแส!$A$1:$M$107</definedName>
    <definedName name="_xlnm.Print_Area" localSheetId="1">'งบกำไรขาดทุน Q1_63'!$A$1:$L$95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" i="50" l="1"/>
  <c r="J24" i="50"/>
  <c r="H24" i="50"/>
  <c r="F24" i="50"/>
  <c r="L28" i="53" l="1"/>
  <c r="H28" i="53"/>
  <c r="K28" i="52" l="1"/>
  <c r="K27" i="52"/>
  <c r="G27" i="52"/>
  <c r="F28" i="50" l="1"/>
  <c r="J28" i="50"/>
  <c r="F28" i="53"/>
  <c r="J28" i="53" l="1"/>
  <c r="P28" i="48"/>
  <c r="P27" i="48"/>
  <c r="B20" i="48"/>
  <c r="R27" i="49"/>
  <c r="T27" i="49" s="1"/>
  <c r="X27" i="49" s="1"/>
  <c r="R26" i="49"/>
  <c r="T26" i="49" s="1"/>
  <c r="X26" i="49" s="1"/>
  <c r="F18" i="50" l="1"/>
  <c r="F25" i="50" s="1"/>
  <c r="F27" i="50" s="1"/>
  <c r="F70" i="53"/>
  <c r="R13" i="49"/>
  <c r="T13" i="49" s="1"/>
  <c r="X13" i="49" s="1"/>
  <c r="L7" i="53"/>
  <c r="L54" i="53" s="1"/>
  <c r="L98" i="53" s="1"/>
  <c r="P31" i="49"/>
  <c r="R31" i="49" s="1"/>
  <c r="T31" i="49" s="1"/>
  <c r="X31" i="49" s="1"/>
  <c r="N32" i="48"/>
  <c r="P32" i="48" s="1"/>
  <c r="H18" i="50"/>
  <c r="H25" i="50" s="1"/>
  <c r="H27" i="50" s="1"/>
  <c r="L18" i="50"/>
  <c r="L25" i="50" s="1"/>
  <c r="L27" i="50" s="1"/>
  <c r="N20" i="48"/>
  <c r="N18" i="48" s="1"/>
  <c r="N22" i="48" s="1"/>
  <c r="P16" i="48"/>
  <c r="P13" i="48"/>
  <c r="P19" i="49"/>
  <c r="R19" i="49" s="1"/>
  <c r="T19" i="49" s="1"/>
  <c r="X19" i="49" s="1"/>
  <c r="M75" i="52"/>
  <c r="M68" i="52"/>
  <c r="I75" i="52"/>
  <c r="I68" i="52"/>
  <c r="K9" i="52"/>
  <c r="K59" i="52" s="1"/>
  <c r="M9" i="52"/>
  <c r="M59" i="52" s="1"/>
  <c r="L71" i="50"/>
  <c r="L65" i="50"/>
  <c r="H71" i="50"/>
  <c r="H65" i="50"/>
  <c r="L8" i="50"/>
  <c r="L54" i="50" s="1"/>
  <c r="L76" i="53"/>
  <c r="L70" i="53"/>
  <c r="H76" i="53"/>
  <c r="H70" i="53"/>
  <c r="L39" i="53"/>
  <c r="H39" i="53"/>
  <c r="J18" i="50"/>
  <c r="J25" i="50" s="1"/>
  <c r="J27" i="50" s="1"/>
  <c r="K68" i="52"/>
  <c r="F39" i="53"/>
  <c r="J39" i="53"/>
  <c r="V29" i="49"/>
  <c r="V33" i="49" s="1"/>
  <c r="F115" i="53" s="1"/>
  <c r="J8" i="50"/>
  <c r="J54" i="50" s="1"/>
  <c r="F76" i="53"/>
  <c r="J76" i="53"/>
  <c r="A4" i="52"/>
  <c r="A54" i="52" s="1"/>
  <c r="G58" i="52"/>
  <c r="G59" i="52"/>
  <c r="I59" i="52"/>
  <c r="G68" i="52"/>
  <c r="G75" i="52"/>
  <c r="K75" i="52"/>
  <c r="O79" i="52"/>
  <c r="P79" i="52"/>
  <c r="L17" i="48"/>
  <c r="P17" i="48" s="1"/>
  <c r="D22" i="48"/>
  <c r="F22" i="48"/>
  <c r="H22" i="48"/>
  <c r="J22" i="48"/>
  <c r="P24" i="48"/>
  <c r="P29" i="48"/>
  <c r="D34" i="48"/>
  <c r="F34" i="48"/>
  <c r="J108" i="53" s="1"/>
  <c r="H34" i="48"/>
  <c r="J109" i="53" s="1"/>
  <c r="J34" i="48"/>
  <c r="J111" i="53" s="1"/>
  <c r="R16" i="49"/>
  <c r="T16" i="49" s="1"/>
  <c r="X16" i="49" s="1"/>
  <c r="N17" i="49"/>
  <c r="N21" i="49" s="1"/>
  <c r="V21" i="49"/>
  <c r="D21" i="49"/>
  <c r="F21" i="49"/>
  <c r="H21" i="49"/>
  <c r="J21" i="49"/>
  <c r="R23" i="49"/>
  <c r="T23" i="49" s="1"/>
  <c r="X23" i="49" s="1"/>
  <c r="R28" i="49"/>
  <c r="T28" i="49" s="1"/>
  <c r="X28" i="49" s="1"/>
  <c r="N29" i="49"/>
  <c r="N33" i="49" s="1"/>
  <c r="D33" i="49"/>
  <c r="F33" i="49"/>
  <c r="F108" i="53" s="1"/>
  <c r="H33" i="49"/>
  <c r="F109" i="53" s="1"/>
  <c r="J33" i="49"/>
  <c r="F111" i="53" s="1"/>
  <c r="A48" i="50"/>
  <c r="A50" i="50"/>
  <c r="F53" i="50"/>
  <c r="F54" i="50"/>
  <c r="H54" i="50"/>
  <c r="F65" i="50"/>
  <c r="J65" i="50"/>
  <c r="F71" i="50"/>
  <c r="J71" i="50"/>
  <c r="J7" i="53"/>
  <c r="J54" i="53" s="1"/>
  <c r="J98" i="53" s="1"/>
  <c r="A49" i="53"/>
  <c r="A93" i="53" s="1"/>
  <c r="A50" i="53"/>
  <c r="A94" i="53" s="1"/>
  <c r="A51" i="53"/>
  <c r="A95" i="53" s="1"/>
  <c r="F54" i="53"/>
  <c r="F98" i="53" s="1"/>
  <c r="H54" i="53"/>
  <c r="H98" i="53" s="1"/>
  <c r="H114" i="53"/>
  <c r="H116" i="53" s="1"/>
  <c r="L114" i="53"/>
  <c r="L115" i="53"/>
  <c r="J70" i="53"/>
  <c r="L78" i="53" l="1"/>
  <c r="P20" i="48"/>
  <c r="N34" i="48"/>
  <c r="F29" i="50"/>
  <c r="F32" i="50" s="1"/>
  <c r="P33" i="49"/>
  <c r="P17" i="49"/>
  <c r="P21" i="49" s="1"/>
  <c r="L116" i="53"/>
  <c r="Q24" i="48" s="1"/>
  <c r="Z23" i="49"/>
  <c r="H78" i="53"/>
  <c r="H117" i="53" s="1"/>
  <c r="H40" i="53"/>
  <c r="J78" i="53"/>
  <c r="F78" i="53"/>
  <c r="F40" i="53"/>
  <c r="H29" i="50"/>
  <c r="R17" i="49"/>
  <c r="R21" i="49" s="1"/>
  <c r="R29" i="49"/>
  <c r="R33" i="49" s="1"/>
  <c r="F113" i="53" s="1"/>
  <c r="L40" i="53"/>
  <c r="J29" i="50"/>
  <c r="J32" i="50" s="1"/>
  <c r="J40" i="53"/>
  <c r="L29" i="50"/>
  <c r="L32" i="50" s="1"/>
  <c r="G12" i="52" l="1"/>
  <c r="G22" i="52" s="1"/>
  <c r="G37" i="52" s="1"/>
  <c r="G40" i="52" s="1"/>
  <c r="G78" i="52" s="1"/>
  <c r="G80" i="52" s="1"/>
  <c r="O80" i="52" s="1"/>
  <c r="F56" i="50"/>
  <c r="F67" i="50" s="1"/>
  <c r="F70" i="50" s="1"/>
  <c r="F72" i="50" s="1"/>
  <c r="I12" i="52"/>
  <c r="I22" i="52" s="1"/>
  <c r="I37" i="52" s="1"/>
  <c r="I40" i="52" s="1"/>
  <c r="I78" i="52" s="1"/>
  <c r="I80" i="52" s="1"/>
  <c r="I110" i="52" s="1"/>
  <c r="L117" i="53"/>
  <c r="L136" i="53" s="1"/>
  <c r="H136" i="53"/>
  <c r="J56" i="50"/>
  <c r="J67" i="50" s="1"/>
  <c r="J70" i="50" s="1"/>
  <c r="J72" i="50" s="1"/>
  <c r="K12" i="52"/>
  <c r="K22" i="52" s="1"/>
  <c r="K37" i="52" s="1"/>
  <c r="K40" i="52" s="1"/>
  <c r="K78" i="52" s="1"/>
  <c r="K80" i="52" s="1"/>
  <c r="P80" i="52" s="1"/>
  <c r="M12" i="52"/>
  <c r="M22" i="52" s="1"/>
  <c r="M37" i="52" s="1"/>
  <c r="M40" i="52" s="1"/>
  <c r="M78" i="52" s="1"/>
  <c r="M80" i="52" s="1"/>
  <c r="M110" i="52" s="1"/>
  <c r="H56" i="50"/>
  <c r="H67" i="50" s="1"/>
  <c r="H70" i="50" s="1"/>
  <c r="H72" i="50" s="1"/>
  <c r="H32" i="50"/>
  <c r="L17" i="49" s="1"/>
  <c r="L21" i="49" s="1"/>
  <c r="L56" i="50"/>
  <c r="L67" i="50" s="1"/>
  <c r="L70" i="50" s="1"/>
  <c r="L72" i="50" s="1"/>
  <c r="L36" i="50"/>
  <c r="L34" i="50"/>
  <c r="L39" i="50"/>
  <c r="L18" i="48"/>
  <c r="F36" i="50"/>
  <c r="F34" i="50"/>
  <c r="F39" i="50"/>
  <c r="L29" i="49"/>
  <c r="L30" i="48"/>
  <c r="J39" i="50"/>
  <c r="J36" i="50"/>
  <c r="J34" i="50"/>
  <c r="G110" i="52" l="1"/>
  <c r="H39" i="50"/>
  <c r="H34" i="50"/>
  <c r="T17" i="49"/>
  <c r="X17" i="49" s="1"/>
  <c r="X21" i="49" s="1"/>
  <c r="K110" i="52"/>
  <c r="H36" i="50"/>
  <c r="P30" i="48"/>
  <c r="P34" i="48" s="1"/>
  <c r="L34" i="48"/>
  <c r="J112" i="53" s="1"/>
  <c r="J114" i="53" s="1"/>
  <c r="J116" i="53" s="1"/>
  <c r="J117" i="53" s="1"/>
  <c r="J136" i="53" s="1"/>
  <c r="P18" i="48"/>
  <c r="P22" i="48" s="1"/>
  <c r="L22" i="48"/>
  <c r="T29" i="49"/>
  <c r="L33" i="49"/>
  <c r="F112" i="53" s="1"/>
  <c r="F114" i="53" s="1"/>
  <c r="F116" i="53" s="1"/>
  <c r="F117" i="53" s="1"/>
  <c r="F136" i="53" s="1"/>
  <c r="T21" i="49" l="1"/>
  <c r="Q34" i="48"/>
  <c r="X29" i="49"/>
  <c r="X33" i="49" s="1"/>
  <c r="Z33" i="49" s="1"/>
  <c r="T33" i="49"/>
</calcChain>
</file>

<file path=xl/sharedStrings.xml><?xml version="1.0" encoding="utf-8"?>
<sst xmlns="http://schemas.openxmlformats.org/spreadsheetml/2006/main" count="349" uniqueCount="220">
  <si>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</si>
  <si>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</si>
  <si>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</si>
  <si>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</si>
  <si>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</si>
  <si>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</si>
  <si>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</si>
  <si>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</si>
  <si>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</si>
  <si>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</si>
  <si>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</si>
  <si>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</si>
  <si>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</si>
  <si>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</si>
  <si>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</si>
  <si>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</si>
  <si>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</si>
  <si>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</si>
  <si>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</si>
  <si>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</si>
  <si>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</si>
  <si>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</si>
  <si>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</si>
  <si>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</si>
  <si>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</si>
  <si>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</si>
  <si>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</si>
  <si>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</si>
  <si>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</si>
  <si>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</si>
  <si>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</si>
  <si>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</si>
  <si>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</si>
  <si>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</si>
  <si>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</si>
  <si>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</si>
  <si>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</si>
  <si>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</si>
  <si>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</si>
  <si>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</si>
  <si>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</si>
  <si>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</si>
  <si>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</si>
  <si>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</si>
  <si>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</si>
  <si>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</si>
  <si>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</si>
  <si>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</si>
  <si>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</si>
  <si>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</si>
  <si>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</si>
  <si>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</si>
  <si>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</si>
  <si>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</si>
  <si>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</si>
  <si>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</si>
  <si>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</si>
  <si>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</si>
  <si>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</si>
  <si>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</si>
  <si>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</si>
  <si>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</si>
  <si>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</si>
  <si>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</si>
  <si>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</si>
  <si>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</si>
  <si>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</si>
  <si>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</si>
  <si>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</si>
  <si>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</si>
  <si>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</si>
  <si>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</si>
  <si>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</si>
  <si>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</si>
  <si>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</si>
  <si>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</si>
  <si>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</si>
  <si>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</si>
  <si>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</si>
  <si>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</si>
  <si>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</si>
  <si>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</si>
  <si>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</si>
  <si>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</si>
  <si>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</si>
  <si>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</si>
  <si>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</si>
  <si>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</si>
  <si>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</si>
  <si>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</si>
  <si>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</si>
  <si>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</si>
  <si>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</si>
  <si>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</si>
  <si>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</si>
  <si>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</si>
  <si>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</si>
  <si>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</si>
  <si>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</si>
  <si>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</si>
  <si>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</si>
  <si>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</si>
  <si>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</si>
  <si>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</si>
  <si>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</si>
  <si>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</si>
  <si>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</si>
  <si>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</si>
  <si>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</si>
  <si>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</si>
  <si>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</si>
  <si>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</si>
  <si>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</si>
  <si>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</si>
  <si>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</si>
  <si>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</si>
  <si>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</si>
  <si>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</si>
  <si>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</si>
  <si>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</si>
  <si>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</si>
  <si>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</si>
  <si>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</si>
  <si>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</si>
  <si>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</si>
  <si>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</si>
  <si>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</si>
  <si>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</si>
  <si>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</si>
  <si>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</si>
  <si>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</si>
  <si>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</si>
  <si>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</si>
  <si>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</si>
  <si>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</si>
  <si>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</si>
  <si>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</si>
  <si>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</si>
  <si>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</si>
  <si>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</si>
  <si>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</si>
  <si>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</si>
  <si>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</si>
  <si>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</si>
  <si>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</si>
  <si>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</si>
  <si>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</si>
  <si>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</si>
  <si>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</si>
  <si>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</si>
  <si>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</si>
  <si>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</si>
  <si>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</si>
  <si>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</si>
  <si>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</si>
  <si>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</si>
  <si>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</si>
  <si>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</si>
  <si>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</si>
  <si>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</si>
  <si>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</si>
  <si>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</si>
  <si>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</si>
  <si>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</si>
  <si>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</si>
  <si>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</si>
  <si>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</si>
  <si>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</si>
  <si>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กำไรจากอัตราแลกเปลี่ยน</t>
  </si>
  <si>
    <t>สำหรับงวดสามเดือนสิ้นสุดวันที่ 31 มีนาคม</t>
  </si>
  <si>
    <t xml:space="preserve">      กำไรขาดทุนเบ็ดเสร็จรวมสำหรับงวด</t>
  </si>
  <si>
    <t>ยอดคงเหลือ ณ วันที่  1 มกราคม 2562</t>
  </si>
  <si>
    <t>ยอดคงเหลือ ณ วันที่ 31 มีนาคม 2562</t>
  </si>
  <si>
    <t>2562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</si>
  <si>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</si>
  <si>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</si>
  <si>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</si>
  <si>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</si>
  <si>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</si>
  <si>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</si>
  <si>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</si>
  <si>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</si>
  <si>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</si>
  <si>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ณ วันที่ 31 มีนาคม 2563</t>
  </si>
  <si>
    <t>31 มีนาคม 2563</t>
  </si>
  <si>
    <t>สำหรับงวดสามเดือนสิ้นสุดวันที่ 31 มีนาคม 2563</t>
  </si>
  <si>
    <t>2563</t>
  </si>
  <si>
    <t>31 ธันวาคม 2562</t>
  </si>
  <si>
    <t xml:space="preserve">- หุ้นสามัญ  7,047,006,083  หุ้น </t>
  </si>
  <si>
    <t>- หุ้นสามัญ  5,639,622,186  หุ้น ในปี2562</t>
  </si>
  <si>
    <t>เงินรับล่วงหน้าค่าหุ้น</t>
  </si>
  <si>
    <t>ยอดคงเหลือ ณ วันที่  1 มกราคม 2563</t>
  </si>
  <si>
    <t>ยอดคงเหลือ ณ วันที่ 31 มีนาคม 2563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</si>
  <si>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</si>
  <si>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</si>
  <si>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- หุ้นสามัญ  5,643,691,983  หุ้น ในปี2563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</si>
  <si>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</si>
  <si>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</si>
  <si>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</si>
  <si>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สินทรัพย์ไม่หมุนเวียนที่จัดประเภทเป็น-</t>
  </si>
  <si>
    <t>- สินทรัพย์ที่ถือไว้เพื่อขาย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</si>
  <si>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</si>
  <si>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</si>
  <si>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</si>
  <si>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</si>
  <si>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</si>
  <si>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>13 , 14</t>
  </si>
  <si>
    <t>7 , 12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</si>
  <si>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</si>
  <si>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</si>
  <si>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</si>
  <si>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ขาดทุนจากการขายจากการวัดมูลค่าสินทรัพย์ทางการเงินอื่น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</si>
  <si>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</si>
  <si>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</si>
  <si>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</si>
  <si>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</si>
  <si>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</si>
  <si>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</si>
  <si>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</si>
  <si>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ขาดทุน(กำไร)ที่ยังไม่เกิดขึ้นจากการวัดมูลค่าสินทรัพย์ทางการเงินอื่น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</si>
</sst>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42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 applyFill="1" applyBorder="1"/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 applyFill="1"/>
    <xf numFmtId="0" fontId="17" fillId="0" borderId="0" xfId="0" applyFont="1" applyFill="1"/>
    <xf numFmtId="43" fontId="17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5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Border="1" applyAlignment="1"/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43" fontId="3" fillId="0" borderId="0" xfId="19" applyFont="1" applyFill="1" applyAlignment="1">
      <alignment horizontal="right"/>
    </xf>
    <xf numFmtId="0" fontId="36" fillId="0" borderId="0" xfId="0" applyFont="1" applyFill="1"/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8"/>
  <sheetViews>
    <sheetView tabSelected="1" view="pageBreakPreview" zoomScaleNormal="100" zoomScaleSheetLayoutView="100" workbookViewId="0">
      <selection activeCell="A10" sqref="A10:C10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20" customWidth="1"/>
    <col min="5" max="5" width="0.85546875" style="120" customWidth="1"/>
    <col min="6" max="6" width="14.5703125" style="120" customWidth="1"/>
    <col min="7" max="7" width="0.7109375" style="120" customWidth="1"/>
    <col min="8" max="8" width="13.42578125" style="120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17" customWidth="1"/>
    <col min="14" max="14" width="2.7109375" style="117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4"/>
      <c r="E1" s="24"/>
      <c r="F1" s="11"/>
      <c r="G1" s="11"/>
      <c r="H1" s="11"/>
      <c r="J1" s="11"/>
      <c r="K1" s="11"/>
      <c r="L1" s="11"/>
      <c r="O1" s="117"/>
      <c r="P1" s="117"/>
      <c r="Q1" s="117"/>
      <c r="R1" s="117"/>
    </row>
    <row r="2" spans="1:18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20"/>
      <c r="N2" s="20"/>
    </row>
    <row r="3" spans="1:18" ht="18" customHeight="1" x14ac:dyDescent="0.4">
      <c r="A3" s="132" t="s">
        <v>91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8" ht="20.25" customHeight="1" x14ac:dyDescent="0.4">
      <c r="A4" s="132" t="s">
        <v>183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18" x14ac:dyDescent="0.4">
      <c r="A5" s="120"/>
      <c r="B5" s="120"/>
      <c r="F5" s="129" t="s">
        <v>13</v>
      </c>
      <c r="G5" s="129"/>
      <c r="H5" s="129"/>
      <c r="I5" s="129"/>
      <c r="J5" s="129"/>
      <c r="K5" s="129"/>
      <c r="L5" s="129"/>
    </row>
    <row r="6" spans="1:18" x14ac:dyDescent="0.4">
      <c r="F6" s="130" t="s">
        <v>34</v>
      </c>
      <c r="G6" s="130"/>
      <c r="H6" s="130"/>
      <c r="J6" s="134" t="s">
        <v>35</v>
      </c>
      <c r="K6" s="134"/>
      <c r="L6" s="134"/>
    </row>
    <row r="7" spans="1:18" x14ac:dyDescent="0.4">
      <c r="D7" s="119" t="s">
        <v>40</v>
      </c>
      <c r="E7" s="20"/>
      <c r="F7" s="31" t="s">
        <v>184</v>
      </c>
      <c r="G7" s="21"/>
      <c r="H7" s="31" t="s">
        <v>187</v>
      </c>
      <c r="J7" s="31" t="str">
        <f>+F7</f>
        <v>31 มีนาคม 2563</v>
      </c>
      <c r="K7" s="21"/>
      <c r="L7" s="31" t="str">
        <f>+H7</f>
        <v>31 ธันวาคม 2562</v>
      </c>
    </row>
    <row r="8" spans="1:18" s="45" customFormat="1" ht="18" customHeight="1" x14ac:dyDescent="0.35">
      <c r="D8" s="41"/>
      <c r="E8" s="41"/>
      <c r="F8" s="105" t="s">
        <v>175</v>
      </c>
      <c r="G8" s="105"/>
      <c r="H8" s="105" t="s">
        <v>176</v>
      </c>
      <c r="I8" s="106"/>
      <c r="J8" s="105" t="s">
        <v>175</v>
      </c>
      <c r="K8" s="105"/>
      <c r="L8" s="105" t="s">
        <v>176</v>
      </c>
      <c r="M8" s="41"/>
      <c r="N8" s="41"/>
    </row>
    <row r="9" spans="1:18" s="45" customFormat="1" ht="18" customHeight="1" x14ac:dyDescent="0.35">
      <c r="D9" s="41"/>
      <c r="E9" s="41"/>
      <c r="F9" s="105" t="s">
        <v>177</v>
      </c>
      <c r="G9" s="105"/>
      <c r="H9" s="105"/>
      <c r="I9" s="106"/>
      <c r="J9" s="105" t="s">
        <v>177</v>
      </c>
      <c r="K9" s="105"/>
      <c r="L9" s="105"/>
      <c r="M9" s="41"/>
      <c r="N9" s="41"/>
    </row>
    <row r="10" spans="1:18" ht="18" customHeight="1" x14ac:dyDescent="0.4">
      <c r="A10" s="135" t="s">
        <v>5</v>
      </c>
      <c r="B10" s="135"/>
      <c r="C10" s="135"/>
      <c r="D10" s="20"/>
      <c r="E10" s="20"/>
      <c r="F10" s="5"/>
      <c r="G10" s="5"/>
      <c r="H10" s="5"/>
      <c r="J10" s="46"/>
      <c r="K10" s="46"/>
      <c r="L10" s="46"/>
    </row>
    <row r="11" spans="1:18" x14ac:dyDescent="0.4">
      <c r="A11" s="5" t="s">
        <v>6</v>
      </c>
      <c r="F11" s="122"/>
      <c r="G11" s="122"/>
      <c r="H11" s="122"/>
    </row>
    <row r="12" spans="1:18" x14ac:dyDescent="0.4">
      <c r="B12" s="5" t="s">
        <v>14</v>
      </c>
      <c r="D12" s="120">
        <v>4</v>
      </c>
      <c r="F12" s="68">
        <v>540193422.48000002</v>
      </c>
      <c r="G12" s="68"/>
      <c r="H12" s="68">
        <v>722370776.52999997</v>
      </c>
      <c r="I12" s="44"/>
      <c r="J12" s="56">
        <v>369640509.87</v>
      </c>
      <c r="K12" s="56"/>
      <c r="L12" s="56">
        <v>583036900.91999996</v>
      </c>
    </row>
    <row r="13" spans="1:18" x14ac:dyDescent="0.4">
      <c r="B13" s="5" t="s">
        <v>83</v>
      </c>
      <c r="F13" s="68"/>
      <c r="G13" s="68"/>
      <c r="H13" s="68"/>
      <c r="I13" s="44"/>
      <c r="J13" s="56"/>
      <c r="K13" s="56"/>
      <c r="L13" s="56"/>
    </row>
    <row r="14" spans="1:18" x14ac:dyDescent="0.4">
      <c r="C14" s="5" t="s">
        <v>36</v>
      </c>
      <c r="D14" s="120">
        <v>5</v>
      </c>
      <c r="F14" s="68">
        <v>11634197.34</v>
      </c>
      <c r="G14" s="68"/>
      <c r="H14" s="68">
        <v>13078697.34</v>
      </c>
      <c r="I14" s="44"/>
      <c r="J14" s="56">
        <v>11313197.34</v>
      </c>
      <c r="K14" s="56"/>
      <c r="L14" s="56">
        <v>11313197.34</v>
      </c>
      <c r="O14" s="117"/>
      <c r="P14" s="117"/>
      <c r="Q14" s="117"/>
      <c r="R14" s="117"/>
    </row>
    <row r="15" spans="1:18" x14ac:dyDescent="0.4">
      <c r="C15" s="5" t="s">
        <v>33</v>
      </c>
      <c r="D15" s="120">
        <v>3.2</v>
      </c>
      <c r="F15" s="68">
        <v>5124035.22</v>
      </c>
      <c r="G15" s="68"/>
      <c r="H15" s="68">
        <v>18571348.120000001</v>
      </c>
      <c r="I15" s="44"/>
      <c r="J15" s="56">
        <v>11938438.59</v>
      </c>
      <c r="K15" s="56"/>
      <c r="L15" s="56">
        <v>14150764.779999999</v>
      </c>
      <c r="O15" s="117"/>
      <c r="P15" s="117"/>
      <c r="Q15" s="117"/>
      <c r="R15" s="117"/>
    </row>
    <row r="16" spans="1:18" x14ac:dyDescent="0.4">
      <c r="B16" s="5" t="s">
        <v>213</v>
      </c>
      <c r="F16" s="68"/>
      <c r="G16" s="68"/>
      <c r="H16" s="68"/>
      <c r="I16" s="44"/>
      <c r="J16" s="56"/>
      <c r="K16" s="56"/>
      <c r="L16" s="56"/>
      <c r="O16" s="117"/>
      <c r="P16" s="117"/>
      <c r="Q16" s="117"/>
      <c r="R16" s="117"/>
    </row>
    <row r="17" spans="1:18" x14ac:dyDescent="0.4">
      <c r="C17" s="5" t="s">
        <v>78</v>
      </c>
      <c r="D17" s="120">
        <v>6</v>
      </c>
      <c r="F17" s="68">
        <v>34993394.789999999</v>
      </c>
      <c r="G17" s="68"/>
      <c r="H17" s="68">
        <v>37784511.770000003</v>
      </c>
      <c r="I17" s="44"/>
      <c r="J17" s="56">
        <v>34963197.099999994</v>
      </c>
      <c r="K17" s="56"/>
      <c r="L17" s="56">
        <v>37462417.759999998</v>
      </c>
      <c r="O17" s="117"/>
      <c r="P17" s="117"/>
      <c r="Q17" s="117"/>
      <c r="R17" s="117"/>
    </row>
    <row r="18" spans="1:18" x14ac:dyDescent="0.4">
      <c r="C18" s="5" t="s">
        <v>33</v>
      </c>
      <c r="D18" s="120">
        <v>3.3</v>
      </c>
      <c r="F18" s="68">
        <v>0</v>
      </c>
      <c r="G18" s="68"/>
      <c r="H18" s="68">
        <v>0</v>
      </c>
      <c r="I18" s="44"/>
      <c r="J18" s="56">
        <v>3799795.37</v>
      </c>
      <c r="K18" s="56"/>
      <c r="L18" s="56">
        <v>6493815.3899999997</v>
      </c>
      <c r="O18" s="117"/>
      <c r="P18" s="117"/>
      <c r="Q18" s="117"/>
      <c r="R18" s="117"/>
    </row>
    <row r="19" spans="1:18" x14ac:dyDescent="0.4">
      <c r="B19" s="5" t="s">
        <v>64</v>
      </c>
      <c r="F19" s="68"/>
      <c r="G19" s="68"/>
      <c r="H19" s="68"/>
      <c r="I19" s="56"/>
      <c r="J19" s="56"/>
      <c r="K19" s="56"/>
      <c r="L19" s="56"/>
      <c r="O19" s="117"/>
      <c r="P19" s="117"/>
      <c r="Q19" s="117"/>
      <c r="R19" s="117"/>
    </row>
    <row r="20" spans="1:18" x14ac:dyDescent="0.4">
      <c r="C20" s="5" t="s">
        <v>152</v>
      </c>
      <c r="D20" s="120">
        <v>7</v>
      </c>
      <c r="F20" s="68">
        <v>306000000</v>
      </c>
      <c r="G20" s="68"/>
      <c r="H20" s="68">
        <v>309000000</v>
      </c>
      <c r="I20" s="56"/>
      <c r="J20" s="69">
        <v>306000000</v>
      </c>
      <c r="K20" s="69"/>
      <c r="L20" s="69">
        <v>309000000</v>
      </c>
      <c r="O20" s="117"/>
      <c r="P20" s="117"/>
      <c r="Q20" s="117"/>
      <c r="R20" s="117"/>
    </row>
    <row r="21" spans="1:18" x14ac:dyDescent="0.4">
      <c r="C21" s="5" t="s">
        <v>33</v>
      </c>
      <c r="D21" s="120">
        <v>3.4</v>
      </c>
      <c r="F21" s="68">
        <v>0</v>
      </c>
      <c r="G21" s="68"/>
      <c r="H21" s="68">
        <v>0</v>
      </c>
      <c r="I21" s="56"/>
      <c r="J21" s="69">
        <v>428998262.5</v>
      </c>
      <c r="K21" s="69"/>
      <c r="L21" s="69">
        <v>489119235</v>
      </c>
      <c r="O21" s="117"/>
      <c r="P21" s="117"/>
      <c r="Q21" s="117"/>
      <c r="R21" s="117"/>
    </row>
    <row r="22" spans="1:18" x14ac:dyDescent="0.4">
      <c r="B22" s="5" t="s">
        <v>198</v>
      </c>
      <c r="D22" s="120">
        <v>8</v>
      </c>
      <c r="F22" s="68">
        <v>932917079.42000008</v>
      </c>
      <c r="G22" s="68"/>
      <c r="H22" s="68">
        <v>1306637583.98</v>
      </c>
      <c r="I22" s="44"/>
      <c r="J22" s="56">
        <v>632770728.21000004</v>
      </c>
      <c r="K22" s="56"/>
      <c r="L22" s="56">
        <v>959840180.19000006</v>
      </c>
      <c r="O22" s="117"/>
      <c r="P22" s="117"/>
      <c r="Q22" s="117"/>
      <c r="R22" s="117"/>
    </row>
    <row r="23" spans="1:18" x14ac:dyDescent="0.4">
      <c r="B23" s="5" t="s">
        <v>45</v>
      </c>
      <c r="F23" s="68"/>
      <c r="G23" s="68"/>
      <c r="H23" s="68"/>
      <c r="I23" s="44"/>
      <c r="J23" s="56"/>
      <c r="K23" s="56"/>
      <c r="L23" s="56"/>
      <c r="O23" s="117"/>
      <c r="P23" s="117"/>
      <c r="Q23" s="117"/>
      <c r="R23" s="117"/>
    </row>
    <row r="24" spans="1:18" x14ac:dyDescent="0.4">
      <c r="C24" s="5" t="s">
        <v>76</v>
      </c>
      <c r="F24" s="68">
        <v>20818247.57</v>
      </c>
      <c r="G24" s="68"/>
      <c r="H24" s="68">
        <v>14559719.699999999</v>
      </c>
      <c r="I24" s="44"/>
      <c r="J24" s="56">
        <v>18945908.060000002</v>
      </c>
      <c r="K24" s="56"/>
      <c r="L24" s="56">
        <v>12706438.98</v>
      </c>
      <c r="O24" s="117"/>
      <c r="P24" s="117"/>
      <c r="Q24" s="117"/>
      <c r="R24" s="117"/>
    </row>
    <row r="25" spans="1:18" x14ac:dyDescent="0.4">
      <c r="C25" s="5" t="s">
        <v>32</v>
      </c>
      <c r="F25" s="69">
        <v>30400630.579999998</v>
      </c>
      <c r="G25" s="69"/>
      <c r="H25" s="69">
        <v>30288234.969999999</v>
      </c>
      <c r="I25" s="44"/>
      <c r="J25" s="56">
        <v>27836295.129999999</v>
      </c>
      <c r="K25" s="56"/>
      <c r="L25" s="56">
        <v>27784152.960000001</v>
      </c>
      <c r="O25" s="117"/>
      <c r="P25" s="117"/>
      <c r="Q25" s="117"/>
      <c r="R25" s="117"/>
    </row>
    <row r="26" spans="1:18" x14ac:dyDescent="0.4">
      <c r="B26" s="5" t="s">
        <v>199</v>
      </c>
      <c r="F26" s="69"/>
      <c r="G26" s="69"/>
      <c r="H26" s="69"/>
      <c r="I26" s="44"/>
      <c r="J26" s="56"/>
      <c r="K26" s="56"/>
      <c r="L26" s="56"/>
      <c r="O26" s="117"/>
      <c r="P26" s="117"/>
      <c r="Q26" s="117"/>
      <c r="R26" s="117"/>
    </row>
    <row r="27" spans="1:18" x14ac:dyDescent="0.4">
      <c r="C27" s="34" t="s">
        <v>200</v>
      </c>
      <c r="D27" s="120">
        <v>9</v>
      </c>
      <c r="F27" s="68">
        <v>256243013.72999999</v>
      </c>
      <c r="G27" s="68"/>
      <c r="H27" s="68">
        <v>256243013.72999999</v>
      </c>
      <c r="I27" s="56"/>
      <c r="J27" s="69">
        <v>256243013.72999999</v>
      </c>
      <c r="K27" s="69"/>
      <c r="L27" s="69">
        <v>256243013.72999999</v>
      </c>
      <c r="O27" s="117"/>
      <c r="P27" s="117"/>
      <c r="Q27" s="117"/>
      <c r="R27" s="117"/>
    </row>
    <row r="28" spans="1:18" x14ac:dyDescent="0.4">
      <c r="C28" s="5" t="s">
        <v>15</v>
      </c>
      <c r="F28" s="70">
        <f>SUM(F12:F27)</f>
        <v>2138324021.1299999</v>
      </c>
      <c r="G28" s="73"/>
      <c r="H28" s="70">
        <f>SUM(H12:H27)</f>
        <v>2708533886.1399994</v>
      </c>
      <c r="I28" s="44"/>
      <c r="J28" s="70">
        <f>SUM(J12:J27)</f>
        <v>2102449345.9000001</v>
      </c>
      <c r="K28" s="73"/>
      <c r="L28" s="70">
        <f>SUM(L12:L27)</f>
        <v>2707150117.0500002</v>
      </c>
      <c r="O28" s="117"/>
      <c r="P28" s="117"/>
      <c r="Q28" s="117"/>
      <c r="R28" s="117"/>
    </row>
    <row r="29" spans="1:18" x14ac:dyDescent="0.4">
      <c r="F29" s="69"/>
      <c r="G29" s="69"/>
      <c r="H29" s="69"/>
      <c r="I29" s="44"/>
      <c r="J29" s="56"/>
      <c r="K29" s="56"/>
      <c r="L29" s="56"/>
      <c r="O29" s="117"/>
      <c r="P29" s="117"/>
      <c r="Q29" s="117"/>
      <c r="R29" s="117"/>
    </row>
    <row r="30" spans="1:18" x14ac:dyDescent="0.4">
      <c r="A30" s="5" t="s">
        <v>46</v>
      </c>
      <c r="F30" s="69"/>
      <c r="G30" s="69"/>
      <c r="H30" s="69"/>
      <c r="I30" s="44"/>
      <c r="J30" s="56"/>
      <c r="K30" s="56"/>
      <c r="L30" s="56"/>
      <c r="O30" s="117"/>
      <c r="P30" s="117"/>
      <c r="Q30" s="117"/>
      <c r="R30" s="117"/>
    </row>
    <row r="31" spans="1:18" hidden="1" x14ac:dyDescent="0.4">
      <c r="B31" s="5" t="s">
        <v>75</v>
      </c>
      <c r="D31" s="120">
        <v>8</v>
      </c>
      <c r="F31" s="69">
        <v>0</v>
      </c>
      <c r="G31" s="69"/>
      <c r="H31" s="69">
        <v>0</v>
      </c>
      <c r="I31" s="44"/>
      <c r="J31" s="56">
        <v>0</v>
      </c>
      <c r="K31" s="56"/>
      <c r="L31" s="56">
        <v>0</v>
      </c>
      <c r="O31" s="117"/>
      <c r="P31" s="117"/>
      <c r="Q31" s="117"/>
      <c r="R31" s="117"/>
    </row>
    <row r="32" spans="1:18" x14ac:dyDescent="0.4">
      <c r="B32" s="5" t="s">
        <v>56</v>
      </c>
      <c r="D32" s="120">
        <v>10</v>
      </c>
      <c r="F32" s="68">
        <v>0</v>
      </c>
      <c r="G32" s="68"/>
      <c r="H32" s="68">
        <v>0</v>
      </c>
      <c r="I32" s="44"/>
      <c r="J32" s="56">
        <v>58077100</v>
      </c>
      <c r="K32" s="56"/>
      <c r="L32" s="56">
        <v>58077100</v>
      </c>
      <c r="O32" s="117"/>
      <c r="P32" s="117"/>
      <c r="Q32" s="117"/>
      <c r="R32" s="117"/>
    </row>
    <row r="33" spans="1:18" x14ac:dyDescent="0.4">
      <c r="B33" s="5" t="s">
        <v>202</v>
      </c>
      <c r="D33" s="120">
        <v>11</v>
      </c>
      <c r="F33" s="68">
        <v>185000554.01000002</v>
      </c>
      <c r="G33" s="68"/>
      <c r="H33" s="68">
        <v>185000510.79999998</v>
      </c>
      <c r="I33" s="44"/>
      <c r="J33" s="56">
        <v>185000000.00000003</v>
      </c>
      <c r="K33" s="56"/>
      <c r="L33" s="56">
        <v>185000000.00000003</v>
      </c>
      <c r="O33" s="117"/>
      <c r="P33" s="117"/>
      <c r="Q33" s="117"/>
      <c r="R33" s="117"/>
    </row>
    <row r="34" spans="1:18" x14ac:dyDescent="0.4">
      <c r="B34" s="5" t="s">
        <v>153</v>
      </c>
      <c r="D34" s="120">
        <v>12</v>
      </c>
      <c r="F34" s="68">
        <v>391500000</v>
      </c>
      <c r="G34" s="68"/>
      <c r="H34" s="68">
        <v>391500000</v>
      </c>
      <c r="I34" s="44"/>
      <c r="J34" s="56">
        <v>391500000</v>
      </c>
      <c r="K34" s="56"/>
      <c r="L34" s="56">
        <v>391500000</v>
      </c>
      <c r="O34" s="117"/>
      <c r="P34" s="117"/>
      <c r="Q34" s="117"/>
      <c r="R34" s="117"/>
    </row>
    <row r="35" spans="1:18" x14ac:dyDescent="0.4">
      <c r="B35" s="5" t="s">
        <v>142</v>
      </c>
      <c r="D35" s="120">
        <v>13</v>
      </c>
      <c r="F35" s="69">
        <v>33084405.760000002</v>
      </c>
      <c r="G35" s="69"/>
      <c r="H35" s="69">
        <v>30428177.530000001</v>
      </c>
      <c r="I35" s="44"/>
      <c r="J35" s="56">
        <v>33084405.760000002</v>
      </c>
      <c r="K35" s="56"/>
      <c r="L35" s="56">
        <v>30428177.530000001</v>
      </c>
      <c r="O35" s="117"/>
      <c r="P35" s="117"/>
      <c r="Q35" s="117"/>
      <c r="R35" s="117"/>
    </row>
    <row r="36" spans="1:18" x14ac:dyDescent="0.4">
      <c r="B36" s="5" t="s">
        <v>143</v>
      </c>
      <c r="D36" s="120">
        <v>14</v>
      </c>
      <c r="F36" s="97">
        <v>6821245.4100000001</v>
      </c>
      <c r="G36" s="97"/>
      <c r="H36" s="97">
        <v>6930688.5</v>
      </c>
      <c r="I36" s="38"/>
      <c r="J36" s="98">
        <v>6821245.4100000001</v>
      </c>
      <c r="K36" s="98"/>
      <c r="L36" s="98">
        <v>6930688.5</v>
      </c>
      <c r="O36" s="117"/>
      <c r="P36" s="117"/>
      <c r="Q36" s="117"/>
      <c r="R36" s="117"/>
    </row>
    <row r="37" spans="1:18" x14ac:dyDescent="0.4">
      <c r="B37" s="5" t="s">
        <v>120</v>
      </c>
      <c r="D37" s="7">
        <v>15.3</v>
      </c>
      <c r="F37" s="69">
        <v>92043507.790000007</v>
      </c>
      <c r="G37" s="69"/>
      <c r="H37" s="69">
        <v>58141372.549999997</v>
      </c>
      <c r="I37" s="44"/>
      <c r="J37" s="56">
        <v>82979313.670000002</v>
      </c>
      <c r="K37" s="56"/>
      <c r="L37" s="56">
        <v>50459796.030000001</v>
      </c>
      <c r="O37" s="117"/>
      <c r="P37" s="117"/>
      <c r="Q37" s="117"/>
      <c r="R37" s="117"/>
    </row>
    <row r="38" spans="1:18" x14ac:dyDescent="0.4">
      <c r="B38" s="5" t="s">
        <v>47</v>
      </c>
      <c r="F38" s="69">
        <v>53265141.799999997</v>
      </c>
      <c r="G38" s="69"/>
      <c r="H38" s="69">
        <v>53265141.799999997</v>
      </c>
      <c r="I38" s="44"/>
      <c r="J38" s="56">
        <v>53265141.799999997</v>
      </c>
      <c r="K38" s="56"/>
      <c r="L38" s="56">
        <v>53265141.799999997</v>
      </c>
      <c r="O38" s="117"/>
      <c r="P38" s="117"/>
      <c r="Q38" s="117"/>
      <c r="R38" s="117"/>
    </row>
    <row r="39" spans="1:18" x14ac:dyDescent="0.4">
      <c r="C39" s="5" t="s">
        <v>16</v>
      </c>
      <c r="F39" s="70">
        <f>SUM(F31:F38)</f>
        <v>761714854.76999986</v>
      </c>
      <c r="G39" s="73"/>
      <c r="H39" s="70">
        <f>SUM(H31:H38)</f>
        <v>725265891.17999983</v>
      </c>
      <c r="I39" s="44"/>
      <c r="J39" s="70">
        <f>SUM(J31:J38)</f>
        <v>810727206.63999987</v>
      </c>
      <c r="K39" s="73"/>
      <c r="L39" s="70">
        <f>SUM(L31:L38)</f>
        <v>775660903.8599999</v>
      </c>
      <c r="O39" s="117"/>
      <c r="P39" s="117"/>
      <c r="Q39" s="117"/>
      <c r="R39" s="117"/>
    </row>
    <row r="40" spans="1:18" ht="18.75" thickBot="1" x14ac:dyDescent="0.45">
      <c r="A40" s="5" t="s">
        <v>48</v>
      </c>
      <c r="F40" s="71">
        <f>+F39+F28</f>
        <v>2900038875.8999996</v>
      </c>
      <c r="G40" s="73"/>
      <c r="H40" s="71">
        <f>+H39+H28</f>
        <v>3433799777.3199992</v>
      </c>
      <c r="I40" s="44"/>
      <c r="J40" s="71">
        <f>+J39+J28</f>
        <v>2913176552.54</v>
      </c>
      <c r="K40" s="73"/>
      <c r="L40" s="71">
        <f>+L39+L28</f>
        <v>3482811020.9099998</v>
      </c>
      <c r="O40" s="117"/>
      <c r="P40" s="117"/>
      <c r="Q40" s="117"/>
      <c r="R40" s="117"/>
    </row>
    <row r="41" spans="1:18" ht="18.75" thickTop="1" x14ac:dyDescent="0.4">
      <c r="F41" s="72"/>
      <c r="G41" s="72"/>
      <c r="H41" s="72"/>
      <c r="I41" s="44"/>
      <c r="J41" s="73"/>
      <c r="K41" s="73"/>
      <c r="L41" s="73"/>
      <c r="O41" s="117"/>
      <c r="P41" s="117"/>
      <c r="Q41" s="117"/>
      <c r="R41" s="117"/>
    </row>
    <row r="42" spans="1:18" x14ac:dyDescent="0.4">
      <c r="A42" s="5" t="s">
        <v>174</v>
      </c>
      <c r="F42" s="72"/>
      <c r="G42" s="72"/>
      <c r="H42" s="72"/>
      <c r="I42" s="44"/>
      <c r="J42" s="56"/>
      <c r="K42" s="56"/>
      <c r="L42" s="56"/>
      <c r="O42" s="117"/>
      <c r="P42" s="117"/>
      <c r="Q42" s="117"/>
      <c r="R42" s="117"/>
    </row>
    <row r="43" spans="1:18" x14ac:dyDescent="0.4">
      <c r="F43" s="72"/>
      <c r="G43" s="72"/>
      <c r="H43" s="72"/>
      <c r="I43" s="44"/>
      <c r="J43" s="56"/>
      <c r="K43" s="56"/>
      <c r="L43" s="56"/>
      <c r="O43" s="117"/>
      <c r="P43" s="117"/>
      <c r="Q43" s="117"/>
      <c r="R43" s="117"/>
    </row>
    <row r="44" spans="1:18" x14ac:dyDescent="0.4">
      <c r="O44" s="117"/>
      <c r="P44" s="117"/>
      <c r="Q44" s="117"/>
      <c r="R44" s="117"/>
    </row>
    <row r="45" spans="1:18" ht="13.5" customHeight="1" x14ac:dyDescent="0.4">
      <c r="O45" s="117"/>
      <c r="P45" s="117"/>
      <c r="Q45" s="117"/>
      <c r="R45" s="117"/>
    </row>
    <row r="46" spans="1:18" x14ac:dyDescent="0.4">
      <c r="A46" s="120"/>
      <c r="B46" s="18" t="s">
        <v>131</v>
      </c>
      <c r="C46" s="120"/>
      <c r="D46" s="18"/>
      <c r="G46" s="18"/>
      <c r="H46" s="18" t="s">
        <v>130</v>
      </c>
      <c r="I46" s="120"/>
      <c r="J46" s="120"/>
      <c r="K46" s="120"/>
      <c r="L46" s="120"/>
      <c r="O46" s="117"/>
      <c r="P46" s="117"/>
      <c r="Q46" s="117"/>
      <c r="R46" s="117"/>
    </row>
    <row r="47" spans="1:18" x14ac:dyDescent="0.4">
      <c r="A47" s="131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O47" s="117"/>
      <c r="P47" s="117"/>
      <c r="Q47" s="117"/>
      <c r="R47" s="117"/>
    </row>
    <row r="48" spans="1:18" x14ac:dyDescent="0.4">
      <c r="A48" s="18"/>
      <c r="B48" s="19"/>
      <c r="C48" s="120"/>
      <c r="I48" s="120"/>
      <c r="J48" s="120"/>
      <c r="K48" s="120"/>
      <c r="L48" s="120"/>
      <c r="O48" s="117"/>
      <c r="P48" s="117"/>
      <c r="Q48" s="117"/>
      <c r="R48" s="117"/>
    </row>
    <row r="49" spans="1:18" x14ac:dyDescent="0.4">
      <c r="A49" s="132" t="str">
        <f>+A2</f>
        <v>บริษัท บรุ๊คเคอร์ กรุ๊ป จำกัด (มหาชน) และบริษัทย่อย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O49" s="117"/>
      <c r="P49" s="117"/>
      <c r="Q49" s="117"/>
      <c r="R49" s="117"/>
    </row>
    <row r="50" spans="1:18" x14ac:dyDescent="0.4">
      <c r="A50" s="132" t="str">
        <f>+A3</f>
        <v>งบแสดงฐานะการเงิน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O50" s="117"/>
      <c r="P50" s="117"/>
      <c r="Q50" s="117"/>
      <c r="R50" s="117"/>
    </row>
    <row r="51" spans="1:18" x14ac:dyDescent="0.4">
      <c r="A51" s="132" t="str">
        <f>+A4</f>
        <v>ณ วันที่ 31 มีนาคม 2563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O51" s="117"/>
      <c r="P51" s="117"/>
      <c r="Q51" s="117"/>
      <c r="R51" s="117"/>
    </row>
    <row r="52" spans="1:18" ht="21" customHeight="1" x14ac:dyDescent="0.4">
      <c r="D52" s="5"/>
      <c r="E52" s="5"/>
      <c r="F52" s="129" t="s">
        <v>13</v>
      </c>
      <c r="G52" s="129"/>
      <c r="H52" s="129"/>
      <c r="I52" s="129"/>
      <c r="J52" s="129"/>
      <c r="K52" s="129"/>
      <c r="L52" s="129"/>
      <c r="O52" s="117"/>
      <c r="P52" s="117"/>
      <c r="Q52" s="117"/>
      <c r="R52" s="117"/>
    </row>
    <row r="53" spans="1:18" x14ac:dyDescent="0.4">
      <c r="D53" s="5"/>
      <c r="E53" s="5"/>
      <c r="F53" s="130" t="s">
        <v>34</v>
      </c>
      <c r="G53" s="130"/>
      <c r="H53" s="130"/>
      <c r="J53" s="134" t="s">
        <v>35</v>
      </c>
      <c r="K53" s="134"/>
      <c r="L53" s="134"/>
      <c r="O53" s="117"/>
      <c r="P53" s="117"/>
      <c r="Q53" s="117"/>
      <c r="R53" s="117"/>
    </row>
    <row r="54" spans="1:18" x14ac:dyDescent="0.4">
      <c r="D54" s="119" t="s">
        <v>40</v>
      </c>
      <c r="E54" s="20"/>
      <c r="F54" s="123" t="str">
        <f>+F7</f>
        <v>31 มีนาคม 2563</v>
      </c>
      <c r="G54" s="25"/>
      <c r="H54" s="123" t="str">
        <f>+H7</f>
        <v>31 ธันวาคม 2562</v>
      </c>
      <c r="J54" s="123" t="str">
        <f>+J7</f>
        <v>31 มีนาคม 2563</v>
      </c>
      <c r="K54" s="21"/>
      <c r="L54" s="123" t="str">
        <f>+L7</f>
        <v>31 ธันวาคม 2562</v>
      </c>
      <c r="O54" s="117"/>
      <c r="P54" s="117"/>
      <c r="Q54" s="117"/>
      <c r="R54" s="117"/>
    </row>
    <row r="55" spans="1:18" s="45" customFormat="1" x14ac:dyDescent="0.35">
      <c r="D55" s="41"/>
      <c r="E55" s="41"/>
      <c r="F55" s="105" t="s">
        <v>175</v>
      </c>
      <c r="G55" s="105"/>
      <c r="H55" s="105" t="s">
        <v>176</v>
      </c>
      <c r="I55" s="106"/>
      <c r="J55" s="105" t="s">
        <v>175</v>
      </c>
      <c r="K55" s="105"/>
      <c r="L55" s="105" t="s">
        <v>176</v>
      </c>
      <c r="M55" s="41"/>
      <c r="N55" s="41"/>
    </row>
    <row r="56" spans="1:18" s="45" customFormat="1" x14ac:dyDescent="0.35">
      <c r="D56" s="41"/>
      <c r="E56" s="41"/>
      <c r="F56" s="105" t="s">
        <v>177</v>
      </c>
      <c r="G56" s="105"/>
      <c r="H56" s="105"/>
      <c r="I56" s="106"/>
      <c r="J56" s="105" t="s">
        <v>177</v>
      </c>
      <c r="K56" s="105"/>
      <c r="L56" s="105"/>
      <c r="M56" s="41"/>
      <c r="N56" s="41"/>
    </row>
    <row r="57" spans="1:18" ht="18" customHeight="1" x14ac:dyDescent="0.4">
      <c r="A57" s="135" t="s">
        <v>8</v>
      </c>
      <c r="B57" s="135"/>
      <c r="C57" s="135"/>
      <c r="D57" s="20"/>
      <c r="E57" s="20"/>
      <c r="F57" s="21"/>
      <c r="G57" s="21"/>
      <c r="H57" s="21"/>
      <c r="J57" s="21"/>
      <c r="K57" s="21"/>
      <c r="L57" s="21"/>
      <c r="O57" s="117"/>
      <c r="P57" s="117"/>
      <c r="Q57" s="117"/>
      <c r="R57" s="117"/>
    </row>
    <row r="58" spans="1:18" x14ac:dyDescent="0.4">
      <c r="A58" s="5" t="s">
        <v>49</v>
      </c>
      <c r="F58" s="69"/>
      <c r="G58" s="69"/>
      <c r="H58" s="69"/>
      <c r="I58" s="44"/>
      <c r="J58" s="56"/>
      <c r="K58" s="56"/>
      <c r="L58" s="56"/>
      <c r="O58" s="117"/>
      <c r="P58" s="117"/>
      <c r="Q58" s="117"/>
      <c r="R58" s="117"/>
    </row>
    <row r="59" spans="1:18" x14ac:dyDescent="0.4">
      <c r="B59" s="5" t="s">
        <v>154</v>
      </c>
      <c r="D59" s="120">
        <v>16</v>
      </c>
      <c r="F59" s="69">
        <v>200000000</v>
      </c>
      <c r="G59" s="69"/>
      <c r="H59" s="69">
        <v>350000000</v>
      </c>
      <c r="I59" s="44"/>
      <c r="J59" s="56">
        <v>200000000</v>
      </c>
      <c r="K59" s="56"/>
      <c r="L59" s="56">
        <v>350000000</v>
      </c>
      <c r="O59" s="117"/>
      <c r="P59" s="117"/>
      <c r="Q59" s="117"/>
      <c r="R59" s="117"/>
    </row>
    <row r="60" spans="1:18" x14ac:dyDescent="0.4">
      <c r="B60" s="5" t="s">
        <v>77</v>
      </c>
      <c r="F60" s="68"/>
      <c r="G60" s="68"/>
      <c r="H60" s="68"/>
      <c r="I60" s="44"/>
      <c r="J60" s="56"/>
      <c r="K60" s="56"/>
      <c r="L60" s="56"/>
      <c r="O60" s="117"/>
      <c r="P60" s="117"/>
      <c r="Q60" s="117"/>
      <c r="R60" s="117"/>
    </row>
    <row r="61" spans="1:18" x14ac:dyDescent="0.4">
      <c r="C61" s="5" t="s">
        <v>78</v>
      </c>
      <c r="D61" s="120">
        <v>17</v>
      </c>
      <c r="F61" s="68">
        <v>8431462.8200000003</v>
      </c>
      <c r="G61" s="68"/>
      <c r="H61" s="68">
        <v>200844339.11000001</v>
      </c>
      <c r="I61" s="44"/>
      <c r="J61" s="56">
        <v>0</v>
      </c>
      <c r="K61" s="56"/>
      <c r="L61" s="56">
        <v>194140800</v>
      </c>
      <c r="O61" s="117"/>
      <c r="P61" s="117"/>
      <c r="Q61" s="117"/>
      <c r="R61" s="117"/>
    </row>
    <row r="62" spans="1:18" x14ac:dyDescent="0.4">
      <c r="C62" s="5" t="s">
        <v>33</v>
      </c>
      <c r="D62" s="120">
        <v>3.5</v>
      </c>
      <c r="F62" s="68">
        <v>0</v>
      </c>
      <c r="G62" s="68"/>
      <c r="H62" s="68">
        <v>0</v>
      </c>
      <c r="I62" s="44"/>
      <c r="J62" s="56">
        <v>0</v>
      </c>
      <c r="K62" s="56"/>
      <c r="L62" s="56">
        <v>89540000</v>
      </c>
      <c r="O62" s="117"/>
      <c r="P62" s="117"/>
      <c r="Q62" s="117"/>
      <c r="R62" s="117"/>
    </row>
    <row r="63" spans="1:18" x14ac:dyDescent="0.4">
      <c r="B63" s="5" t="s">
        <v>214</v>
      </c>
      <c r="F63" s="68"/>
      <c r="G63" s="68"/>
      <c r="H63" s="68"/>
      <c r="I63" s="44"/>
      <c r="J63" s="56"/>
      <c r="K63" s="56"/>
      <c r="L63" s="56"/>
      <c r="O63" s="117"/>
      <c r="P63" s="117"/>
      <c r="Q63" s="117"/>
      <c r="R63" s="117"/>
    </row>
    <row r="64" spans="1:18" x14ac:dyDescent="0.4">
      <c r="C64" s="5" t="s">
        <v>78</v>
      </c>
      <c r="D64" s="7">
        <v>18</v>
      </c>
      <c r="F64" s="68">
        <v>143865593.48000002</v>
      </c>
      <c r="G64" s="68"/>
      <c r="H64" s="68">
        <v>80329950.530000001</v>
      </c>
      <c r="I64" s="44"/>
      <c r="J64" s="56">
        <v>131644691.12</v>
      </c>
      <c r="K64" s="56"/>
      <c r="L64" s="56">
        <v>68269169.540000007</v>
      </c>
      <c r="O64" s="117"/>
      <c r="P64" s="117"/>
      <c r="Q64" s="117"/>
      <c r="R64" s="117"/>
    </row>
    <row r="65" spans="1:18" x14ac:dyDescent="0.4">
      <c r="C65" s="5" t="s">
        <v>33</v>
      </c>
      <c r="D65" s="7"/>
      <c r="F65" s="68">
        <v>0</v>
      </c>
      <c r="G65" s="68"/>
      <c r="H65" s="68">
        <v>0</v>
      </c>
      <c r="I65" s="44"/>
      <c r="J65" s="56">
        <v>0</v>
      </c>
      <c r="K65" s="56"/>
      <c r="L65" s="56">
        <v>0</v>
      </c>
      <c r="O65" s="117"/>
      <c r="P65" s="117"/>
      <c r="Q65" s="117"/>
      <c r="R65" s="117"/>
    </row>
    <row r="66" spans="1:18" x14ac:dyDescent="0.4">
      <c r="B66" s="5" t="s">
        <v>88</v>
      </c>
      <c r="F66" s="68">
        <v>165415947.53</v>
      </c>
      <c r="G66" s="68"/>
      <c r="H66" s="68">
        <v>155852541.25</v>
      </c>
      <c r="I66" s="44"/>
      <c r="J66" s="68">
        <v>165415947.53</v>
      </c>
      <c r="K66" s="68"/>
      <c r="L66" s="68">
        <v>155852541.25</v>
      </c>
      <c r="O66" s="117"/>
      <c r="P66" s="117"/>
      <c r="Q66" s="117"/>
      <c r="R66" s="117"/>
    </row>
    <row r="67" spans="1:18" x14ac:dyDescent="0.4">
      <c r="B67" s="5" t="s">
        <v>50</v>
      </c>
      <c r="D67" s="7"/>
      <c r="F67" s="68"/>
      <c r="G67" s="68"/>
      <c r="H67" s="68"/>
      <c r="I67" s="44"/>
      <c r="J67" s="56"/>
      <c r="K67" s="56"/>
      <c r="L67" s="56"/>
      <c r="O67" s="117"/>
      <c r="P67" s="117"/>
      <c r="Q67" s="117"/>
      <c r="R67" s="117"/>
    </row>
    <row r="68" spans="1:18" x14ac:dyDescent="0.4">
      <c r="C68" s="5" t="s">
        <v>79</v>
      </c>
      <c r="D68" s="7"/>
      <c r="F68" s="68">
        <v>777956.87</v>
      </c>
      <c r="G68" s="68"/>
      <c r="H68" s="68">
        <v>855665.74</v>
      </c>
      <c r="I68" s="69"/>
      <c r="J68" s="68">
        <v>756956.87</v>
      </c>
      <c r="K68" s="68"/>
      <c r="L68" s="68">
        <v>740165.74</v>
      </c>
      <c r="O68" s="117"/>
      <c r="P68" s="117"/>
      <c r="Q68" s="117"/>
      <c r="R68" s="117"/>
    </row>
    <row r="69" spans="1:18" x14ac:dyDescent="0.4">
      <c r="C69" s="5" t="s">
        <v>44</v>
      </c>
      <c r="D69" s="7"/>
      <c r="F69" s="68">
        <v>0</v>
      </c>
      <c r="G69" s="68"/>
      <c r="H69" s="68">
        <v>12672298.16</v>
      </c>
      <c r="I69" s="44"/>
      <c r="J69" s="56">
        <v>0</v>
      </c>
      <c r="K69" s="56"/>
      <c r="L69" s="56">
        <v>12495189.640000001</v>
      </c>
      <c r="O69" s="117"/>
      <c r="P69" s="117"/>
      <c r="Q69" s="117"/>
      <c r="R69" s="117"/>
    </row>
    <row r="70" spans="1:18" x14ac:dyDescent="0.4">
      <c r="C70" s="5" t="s">
        <v>92</v>
      </c>
      <c r="D70" s="7"/>
      <c r="F70" s="70">
        <f>SUM(F59:F69)</f>
        <v>518490960.70000005</v>
      </c>
      <c r="G70" s="73"/>
      <c r="H70" s="70">
        <f>SUM(H59:H69)</f>
        <v>800554794.78999996</v>
      </c>
      <c r="I70" s="44"/>
      <c r="J70" s="70">
        <f>SUM(J59:J69)</f>
        <v>497817595.51999998</v>
      </c>
      <c r="K70" s="73"/>
      <c r="L70" s="70">
        <f>SUM(L59:L69)</f>
        <v>871037866.16999996</v>
      </c>
      <c r="O70" s="117"/>
      <c r="P70" s="117"/>
      <c r="Q70" s="117"/>
      <c r="R70" s="117"/>
    </row>
    <row r="71" spans="1:18" x14ac:dyDescent="0.4">
      <c r="D71" s="7"/>
      <c r="F71" s="69"/>
      <c r="G71" s="69"/>
      <c r="H71" s="69"/>
      <c r="I71" s="44"/>
      <c r="J71" s="56"/>
      <c r="K71" s="56"/>
      <c r="L71" s="56"/>
      <c r="O71" s="117"/>
      <c r="P71" s="117"/>
      <c r="Q71" s="117"/>
      <c r="R71" s="117"/>
    </row>
    <row r="72" spans="1:18" x14ac:dyDescent="0.4">
      <c r="A72" s="5" t="s">
        <v>51</v>
      </c>
      <c r="D72" s="7"/>
      <c r="F72" s="69"/>
      <c r="G72" s="69"/>
      <c r="H72" s="69"/>
      <c r="I72" s="44"/>
      <c r="J72" s="56"/>
      <c r="K72" s="56"/>
      <c r="L72" s="56"/>
      <c r="O72" s="117"/>
      <c r="P72" s="117"/>
      <c r="Q72" s="117"/>
      <c r="R72" s="117"/>
    </row>
    <row r="73" spans="1:18" x14ac:dyDescent="0.4">
      <c r="B73" s="5" t="s">
        <v>121</v>
      </c>
      <c r="D73" s="7">
        <v>15.3</v>
      </c>
      <c r="F73" s="69">
        <v>0</v>
      </c>
      <c r="G73" s="69"/>
      <c r="H73" s="69">
        <v>32020720.23</v>
      </c>
      <c r="I73" s="44"/>
      <c r="J73" s="56">
        <v>0</v>
      </c>
      <c r="K73" s="56"/>
      <c r="L73" s="56">
        <v>32020720.23</v>
      </c>
      <c r="O73" s="117"/>
      <c r="P73" s="117"/>
      <c r="Q73" s="117"/>
      <c r="R73" s="117"/>
    </row>
    <row r="74" spans="1:18" x14ac:dyDescent="0.4">
      <c r="B74" s="5" t="s">
        <v>208</v>
      </c>
      <c r="D74" s="7"/>
      <c r="F74" s="69"/>
      <c r="G74" s="69"/>
      <c r="H74" s="69"/>
      <c r="I74" s="44"/>
      <c r="J74" s="56"/>
      <c r="K74" s="56"/>
      <c r="L74" s="56"/>
      <c r="O74" s="117"/>
      <c r="P74" s="117"/>
      <c r="Q74" s="117"/>
      <c r="R74" s="117"/>
    </row>
    <row r="75" spans="1:18" x14ac:dyDescent="0.4">
      <c r="B75" s="5" t="s">
        <v>215</v>
      </c>
      <c r="D75" s="7">
        <v>19</v>
      </c>
      <c r="F75" s="68">
        <v>28659222</v>
      </c>
      <c r="G75" s="68"/>
      <c r="H75" s="68">
        <v>28016348</v>
      </c>
      <c r="I75" s="56"/>
      <c r="J75" s="56">
        <v>27493855</v>
      </c>
      <c r="K75" s="56"/>
      <c r="L75" s="56">
        <v>26897959</v>
      </c>
      <c r="O75" s="117"/>
      <c r="P75" s="117"/>
      <c r="Q75" s="117"/>
      <c r="R75" s="117"/>
    </row>
    <row r="76" spans="1:18" x14ac:dyDescent="0.4">
      <c r="C76" s="5" t="s">
        <v>17</v>
      </c>
      <c r="D76" s="7"/>
      <c r="F76" s="70">
        <f>SUM(F73:F75)</f>
        <v>28659222</v>
      </c>
      <c r="G76" s="73"/>
      <c r="H76" s="70">
        <f>SUM(H73:H75)</f>
        <v>60037068.230000004</v>
      </c>
      <c r="I76" s="56"/>
      <c r="J76" s="70">
        <f>SUM(J73:J75)</f>
        <v>27493855</v>
      </c>
      <c r="K76" s="73"/>
      <c r="L76" s="70">
        <f>SUM(L73:L75)</f>
        <v>58918679.230000004</v>
      </c>
      <c r="O76" s="117"/>
      <c r="P76" s="117"/>
      <c r="Q76" s="117"/>
      <c r="R76" s="117"/>
    </row>
    <row r="77" spans="1:18" x14ac:dyDescent="0.4">
      <c r="D77" s="7"/>
      <c r="F77" s="73"/>
      <c r="G77" s="73"/>
      <c r="H77" s="73"/>
      <c r="I77" s="73"/>
      <c r="J77" s="73"/>
      <c r="K77" s="73"/>
      <c r="L77" s="73"/>
      <c r="O77" s="117"/>
      <c r="P77" s="117"/>
      <c r="Q77" s="117"/>
      <c r="R77" s="117"/>
    </row>
    <row r="78" spans="1:18" x14ac:dyDescent="0.4">
      <c r="C78" s="5" t="s">
        <v>18</v>
      </c>
      <c r="D78" s="7"/>
      <c r="F78" s="75">
        <f>+F76+F70</f>
        <v>547150182.70000005</v>
      </c>
      <c r="G78" s="73"/>
      <c r="H78" s="75">
        <f>+H76+H70</f>
        <v>860591863.01999998</v>
      </c>
      <c r="I78" s="44"/>
      <c r="J78" s="75">
        <f>+J76+J70</f>
        <v>525311450.51999998</v>
      </c>
      <c r="K78" s="73"/>
      <c r="L78" s="75">
        <f>+L76+L70</f>
        <v>929956545.39999998</v>
      </c>
      <c r="O78" s="117"/>
      <c r="P78" s="117"/>
      <c r="Q78" s="117"/>
      <c r="R78" s="117"/>
    </row>
    <row r="79" spans="1:18" x14ac:dyDescent="0.4">
      <c r="D79" s="7"/>
      <c r="F79" s="69"/>
      <c r="G79" s="69"/>
      <c r="H79" s="69"/>
      <c r="I79" s="44"/>
      <c r="J79" s="73"/>
      <c r="K79" s="73"/>
      <c r="L79" s="73"/>
      <c r="O79" s="117"/>
      <c r="P79" s="117"/>
      <c r="Q79" s="117"/>
      <c r="R79" s="117"/>
    </row>
    <row r="80" spans="1:18" x14ac:dyDescent="0.4">
      <c r="A80" s="5" t="s">
        <v>174</v>
      </c>
      <c r="D80" s="7"/>
      <c r="F80" s="126"/>
      <c r="G80" s="126"/>
      <c r="H80" s="126"/>
      <c r="J80" s="11"/>
      <c r="K80" s="11"/>
      <c r="L80" s="11"/>
      <c r="O80" s="117"/>
      <c r="P80" s="117"/>
      <c r="Q80" s="117"/>
      <c r="R80" s="117"/>
    </row>
    <row r="81" spans="1:18" x14ac:dyDescent="0.4">
      <c r="D81" s="7"/>
      <c r="F81" s="126"/>
      <c r="G81" s="126"/>
      <c r="H81" s="126"/>
      <c r="J81" s="11"/>
      <c r="K81" s="11"/>
      <c r="L81" s="11"/>
      <c r="O81" s="117"/>
      <c r="P81" s="117"/>
      <c r="Q81" s="117"/>
      <c r="R81" s="117"/>
    </row>
    <row r="82" spans="1:18" x14ac:dyDescent="0.4">
      <c r="D82" s="7"/>
      <c r="F82" s="126"/>
      <c r="G82" s="126"/>
      <c r="H82" s="126"/>
      <c r="J82" s="11"/>
      <c r="K82" s="11"/>
      <c r="L82" s="11"/>
      <c r="O82" s="117"/>
      <c r="P82" s="117"/>
      <c r="Q82" s="117"/>
      <c r="R82" s="117"/>
    </row>
    <row r="83" spans="1:18" x14ac:dyDescent="0.4">
      <c r="D83" s="7"/>
      <c r="F83" s="126"/>
      <c r="G83" s="126"/>
      <c r="H83" s="126"/>
      <c r="J83" s="11"/>
      <c r="K83" s="11"/>
      <c r="L83" s="11"/>
      <c r="O83" s="117"/>
      <c r="P83" s="117"/>
      <c r="Q83" s="117"/>
      <c r="R83" s="117"/>
    </row>
    <row r="84" spans="1:18" x14ac:dyDescent="0.4">
      <c r="D84" s="7"/>
      <c r="F84" s="126"/>
      <c r="G84" s="126"/>
      <c r="H84" s="126"/>
      <c r="J84" s="11"/>
      <c r="K84" s="11"/>
      <c r="L84" s="11"/>
      <c r="O84" s="117"/>
      <c r="P84" s="117"/>
      <c r="Q84" s="117"/>
      <c r="R84" s="117"/>
    </row>
    <row r="85" spans="1:18" x14ac:dyDescent="0.4">
      <c r="D85" s="7"/>
      <c r="F85" s="126"/>
      <c r="G85" s="126"/>
      <c r="H85" s="126"/>
      <c r="J85" s="11"/>
      <c r="K85" s="11"/>
      <c r="L85" s="11"/>
      <c r="O85" s="117"/>
      <c r="P85" s="117"/>
      <c r="Q85" s="117"/>
      <c r="R85" s="117"/>
    </row>
    <row r="86" spans="1:18" x14ac:dyDescent="0.4">
      <c r="D86" s="7"/>
      <c r="F86" s="126"/>
      <c r="G86" s="126"/>
      <c r="H86" s="126"/>
      <c r="J86" s="11"/>
      <c r="K86" s="11"/>
      <c r="L86" s="11"/>
      <c r="O86" s="117"/>
      <c r="P86" s="117"/>
      <c r="Q86" s="117"/>
      <c r="R86" s="117"/>
    </row>
    <row r="87" spans="1:18" x14ac:dyDescent="0.4">
      <c r="D87" s="7"/>
      <c r="F87" s="126"/>
      <c r="G87" s="126"/>
      <c r="H87" s="126"/>
      <c r="J87" s="11"/>
      <c r="K87" s="11"/>
      <c r="L87" s="11"/>
      <c r="O87" s="117"/>
      <c r="P87" s="117"/>
      <c r="Q87" s="117"/>
      <c r="R87" s="117"/>
    </row>
    <row r="88" spans="1:18" x14ac:dyDescent="0.4">
      <c r="A88" s="120"/>
      <c r="B88" s="18" t="s">
        <v>131</v>
      </c>
      <c r="C88" s="120"/>
      <c r="D88" s="18"/>
      <c r="G88" s="18"/>
      <c r="H88" s="18" t="s">
        <v>130</v>
      </c>
      <c r="I88" s="120"/>
      <c r="J88" s="120"/>
      <c r="K88" s="120"/>
      <c r="L88" s="120"/>
      <c r="O88" s="117"/>
      <c r="P88" s="117"/>
      <c r="Q88" s="117"/>
      <c r="R88" s="117"/>
    </row>
    <row r="89" spans="1:18" x14ac:dyDescent="0.4">
      <c r="D89" s="7"/>
      <c r="F89" s="126"/>
      <c r="G89" s="126"/>
      <c r="H89" s="126"/>
      <c r="J89" s="11"/>
      <c r="K89" s="11"/>
      <c r="L89" s="11"/>
      <c r="O89" s="117"/>
      <c r="P89" s="117"/>
      <c r="Q89" s="117"/>
      <c r="R89" s="117"/>
    </row>
    <row r="90" spans="1:18" x14ac:dyDescent="0.4">
      <c r="D90" s="7"/>
      <c r="F90" s="126"/>
      <c r="G90" s="126"/>
      <c r="H90" s="126"/>
      <c r="J90" s="11"/>
      <c r="K90" s="11"/>
      <c r="L90" s="11"/>
      <c r="O90" s="117"/>
      <c r="P90" s="117"/>
      <c r="Q90" s="117"/>
      <c r="R90" s="117"/>
    </row>
    <row r="91" spans="1:18" x14ac:dyDescent="0.4">
      <c r="A91" s="131"/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O91" s="117"/>
      <c r="P91" s="117"/>
      <c r="Q91" s="117"/>
      <c r="R91" s="117"/>
    </row>
    <row r="92" spans="1:18" x14ac:dyDescent="0.4">
      <c r="D92" s="24"/>
      <c r="E92" s="24"/>
      <c r="F92" s="11"/>
      <c r="G92" s="11"/>
      <c r="H92" s="11"/>
      <c r="J92" s="11"/>
      <c r="K92" s="11"/>
      <c r="L92" s="11"/>
      <c r="O92" s="117"/>
      <c r="P92" s="117"/>
      <c r="Q92" s="117"/>
      <c r="R92" s="117"/>
    </row>
    <row r="93" spans="1:18" x14ac:dyDescent="0.4">
      <c r="A93" s="132" t="str">
        <f>+A49</f>
        <v>บริษัท บรุ๊คเคอร์ กรุ๊ป จำกัด (มหาชน) และบริษัทย่อย</v>
      </c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O93" s="117"/>
      <c r="P93" s="117"/>
      <c r="Q93" s="117"/>
      <c r="R93" s="117"/>
    </row>
    <row r="94" spans="1:18" x14ac:dyDescent="0.4">
      <c r="A94" s="133" t="str">
        <f>+A50</f>
        <v>งบแสดงฐานะการเงิน</v>
      </c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O94" s="117"/>
      <c r="P94" s="117"/>
      <c r="Q94" s="117"/>
      <c r="R94" s="117"/>
    </row>
    <row r="95" spans="1:18" x14ac:dyDescent="0.4">
      <c r="A95" s="133" t="str">
        <f>+A51</f>
        <v>ณ วันที่ 31 มีนาคม 2563</v>
      </c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O95" s="117"/>
      <c r="P95" s="117"/>
      <c r="Q95" s="117"/>
      <c r="R95" s="117"/>
    </row>
    <row r="96" spans="1:18" x14ac:dyDescent="0.4">
      <c r="F96" s="129" t="s">
        <v>13</v>
      </c>
      <c r="G96" s="129"/>
      <c r="H96" s="129"/>
      <c r="I96" s="129"/>
      <c r="J96" s="129"/>
      <c r="K96" s="129"/>
      <c r="L96" s="129"/>
      <c r="O96" s="117"/>
      <c r="P96" s="117"/>
      <c r="Q96" s="117"/>
      <c r="R96" s="117"/>
    </row>
    <row r="97" spans="1:18" x14ac:dyDescent="0.4">
      <c r="F97" s="130" t="s">
        <v>34</v>
      </c>
      <c r="G97" s="130"/>
      <c r="H97" s="130"/>
      <c r="J97" s="134" t="s">
        <v>35</v>
      </c>
      <c r="K97" s="134"/>
      <c r="L97" s="134"/>
      <c r="O97" s="117"/>
      <c r="P97" s="117"/>
      <c r="Q97" s="117"/>
      <c r="R97" s="117"/>
    </row>
    <row r="98" spans="1:18" x14ac:dyDescent="0.4">
      <c r="D98" s="119" t="s">
        <v>40</v>
      </c>
      <c r="E98" s="20"/>
      <c r="F98" s="123" t="str">
        <f>+F54</f>
        <v>31 มีนาคม 2563</v>
      </c>
      <c r="G98" s="25"/>
      <c r="H98" s="123" t="str">
        <f>+H54</f>
        <v>31 ธันวาคม 2562</v>
      </c>
      <c r="J98" s="123" t="str">
        <f>+J54</f>
        <v>31 มีนาคม 2563</v>
      </c>
      <c r="K98" s="21"/>
      <c r="L98" s="123" t="str">
        <f>+L54</f>
        <v>31 ธันวาคม 2562</v>
      </c>
      <c r="O98" s="117"/>
      <c r="P98" s="117"/>
      <c r="Q98" s="117"/>
      <c r="R98" s="117"/>
    </row>
    <row r="99" spans="1:18" s="45" customFormat="1" ht="18" customHeight="1" x14ac:dyDescent="0.35">
      <c r="D99" s="41"/>
      <c r="E99" s="41"/>
      <c r="F99" s="105" t="s">
        <v>175</v>
      </c>
      <c r="G99" s="105"/>
      <c r="H99" s="105" t="s">
        <v>176</v>
      </c>
      <c r="I99" s="106"/>
      <c r="J99" s="105" t="s">
        <v>175</v>
      </c>
      <c r="K99" s="105"/>
      <c r="L99" s="105" t="s">
        <v>176</v>
      </c>
      <c r="M99" s="41"/>
      <c r="N99" s="41"/>
    </row>
    <row r="100" spans="1:18" s="45" customFormat="1" ht="18" customHeight="1" x14ac:dyDescent="0.35">
      <c r="D100" s="41"/>
      <c r="E100" s="41"/>
      <c r="F100" s="105" t="s">
        <v>177</v>
      </c>
      <c r="G100" s="105"/>
      <c r="H100" s="105"/>
      <c r="I100" s="106"/>
      <c r="J100" s="105" t="s">
        <v>177</v>
      </c>
      <c r="K100" s="105"/>
      <c r="L100" s="105"/>
      <c r="M100" s="41"/>
      <c r="N100" s="41"/>
    </row>
    <row r="101" spans="1:18" x14ac:dyDescent="0.4">
      <c r="A101" s="5" t="s">
        <v>110</v>
      </c>
      <c r="F101" s="125"/>
      <c r="G101" s="125"/>
      <c r="H101" s="125"/>
      <c r="O101" s="117"/>
      <c r="P101" s="117"/>
      <c r="Q101" s="117"/>
      <c r="R101" s="117"/>
    </row>
    <row r="102" spans="1:18" x14ac:dyDescent="0.4">
      <c r="B102" s="5" t="s">
        <v>147</v>
      </c>
      <c r="F102" s="125"/>
      <c r="G102" s="125"/>
      <c r="H102" s="125"/>
      <c r="J102" s="11"/>
      <c r="K102" s="11"/>
      <c r="L102" s="11"/>
      <c r="O102" s="117"/>
      <c r="P102" s="117"/>
      <c r="Q102" s="117"/>
      <c r="R102" s="117"/>
    </row>
    <row r="103" spans="1:18" x14ac:dyDescent="0.4">
      <c r="B103" s="5" t="s">
        <v>37</v>
      </c>
      <c r="F103" s="125"/>
      <c r="G103" s="125"/>
      <c r="H103" s="125"/>
      <c r="J103" s="11"/>
      <c r="K103" s="11"/>
      <c r="L103" s="11"/>
      <c r="O103" s="117"/>
      <c r="P103" s="117"/>
      <c r="Q103" s="117"/>
      <c r="R103" s="117"/>
    </row>
    <row r="104" spans="1:18" ht="18.75" thickBot="1" x14ac:dyDescent="0.45">
      <c r="C104" s="34" t="s">
        <v>188</v>
      </c>
      <c r="D104" s="120">
        <v>20</v>
      </c>
      <c r="F104" s="76">
        <v>880875760.38</v>
      </c>
      <c r="G104" s="77"/>
      <c r="H104" s="76">
        <v>880875760.38</v>
      </c>
      <c r="I104" s="44"/>
      <c r="J104" s="76">
        <v>880875760.38</v>
      </c>
      <c r="K104" s="77"/>
      <c r="L104" s="76">
        <v>880875760.38</v>
      </c>
      <c r="O104" s="117"/>
      <c r="P104" s="117"/>
      <c r="Q104" s="117"/>
      <c r="R104" s="117"/>
    </row>
    <row r="105" spans="1:18" ht="18.75" thickTop="1" x14ac:dyDescent="0.4">
      <c r="B105" s="5" t="s">
        <v>38</v>
      </c>
      <c r="F105" s="69"/>
      <c r="G105" s="69"/>
      <c r="H105" s="69"/>
      <c r="I105" s="44"/>
      <c r="J105" s="56"/>
      <c r="K105" s="56"/>
      <c r="L105" s="69"/>
      <c r="O105" s="117"/>
      <c r="P105" s="117"/>
      <c r="Q105" s="117"/>
      <c r="R105" s="117"/>
    </row>
    <row r="106" spans="1:18" x14ac:dyDescent="0.4">
      <c r="C106" s="34" t="s">
        <v>189</v>
      </c>
      <c r="D106" s="120">
        <v>20</v>
      </c>
      <c r="F106" s="56">
        <v>0</v>
      </c>
      <c r="G106" s="56"/>
      <c r="H106" s="56">
        <v>704952772.88</v>
      </c>
      <c r="I106" s="56"/>
      <c r="J106" s="56">
        <v>0</v>
      </c>
      <c r="K106" s="56"/>
      <c r="L106" s="56">
        <v>704952772.88</v>
      </c>
      <c r="O106" s="117"/>
      <c r="P106" s="117"/>
      <c r="Q106" s="117"/>
      <c r="R106" s="117"/>
    </row>
    <row r="107" spans="1:18" x14ac:dyDescent="0.4">
      <c r="C107" s="34" t="s">
        <v>195</v>
      </c>
      <c r="D107" s="120">
        <v>20</v>
      </c>
      <c r="F107" s="56">
        <v>705461497.88</v>
      </c>
      <c r="G107" s="56"/>
      <c r="H107" s="56">
        <v>0</v>
      </c>
      <c r="I107" s="56"/>
      <c r="J107" s="56">
        <v>705461497.88</v>
      </c>
      <c r="K107" s="56"/>
      <c r="L107" s="56">
        <v>0</v>
      </c>
      <c r="O107" s="117"/>
      <c r="P107" s="117"/>
      <c r="Q107" s="117"/>
      <c r="R107" s="117"/>
    </row>
    <row r="108" spans="1:18" x14ac:dyDescent="0.4">
      <c r="B108" s="5" t="s">
        <v>148</v>
      </c>
      <c r="C108" s="34"/>
      <c r="D108" s="120">
        <v>20</v>
      </c>
      <c r="F108" s="56">
        <f>+เปลี่ยนแปลงรวม!F33</f>
        <v>145651046.72999999</v>
      </c>
      <c r="G108" s="56"/>
      <c r="H108" s="56">
        <v>145142321.72999999</v>
      </c>
      <c r="I108" s="44"/>
      <c r="J108" s="56">
        <f>+เปลี่ยนแปลงเฉพาะ!F34</f>
        <v>145651046.72999999</v>
      </c>
      <c r="K108" s="56"/>
      <c r="L108" s="56">
        <v>145142321.72999999</v>
      </c>
      <c r="O108" s="117"/>
      <c r="P108" s="117"/>
      <c r="Q108" s="117"/>
      <c r="R108" s="117"/>
    </row>
    <row r="109" spans="1:18" x14ac:dyDescent="0.4">
      <c r="B109" s="5" t="s">
        <v>190</v>
      </c>
      <c r="C109" s="34"/>
      <c r="D109" s="120">
        <v>21.1</v>
      </c>
      <c r="F109" s="56">
        <f>+เปลี่ยนแปลงรวม!H33</f>
        <v>81030800.75</v>
      </c>
      <c r="G109" s="56"/>
      <c r="H109" s="56">
        <v>1017450</v>
      </c>
      <c r="I109" s="44"/>
      <c r="J109" s="56">
        <f>+เปลี่ยนแปลงเฉพาะ!H34</f>
        <v>81030800.75</v>
      </c>
      <c r="K109" s="56"/>
      <c r="L109" s="56">
        <v>1017450</v>
      </c>
      <c r="O109" s="117"/>
      <c r="P109" s="117"/>
      <c r="Q109" s="117"/>
      <c r="R109" s="117"/>
    </row>
    <row r="110" spans="1:18" x14ac:dyDescent="0.4">
      <c r="B110" s="5" t="s">
        <v>54</v>
      </c>
      <c r="F110" s="69"/>
      <c r="G110" s="69"/>
      <c r="H110" s="69"/>
      <c r="I110" s="44"/>
      <c r="J110" s="56"/>
      <c r="K110" s="56"/>
      <c r="L110" s="69"/>
      <c r="O110" s="117"/>
      <c r="P110" s="117"/>
      <c r="Q110" s="117"/>
      <c r="R110" s="117"/>
    </row>
    <row r="111" spans="1:18" x14ac:dyDescent="0.4">
      <c r="C111" s="5" t="s">
        <v>39</v>
      </c>
      <c r="F111" s="68">
        <f>+เปลี่ยนแปลงรวม!J33</f>
        <v>88087576.040000007</v>
      </c>
      <c r="G111" s="68"/>
      <c r="H111" s="68">
        <v>88087576.040000007</v>
      </c>
      <c r="I111" s="44"/>
      <c r="J111" s="68">
        <f>เปลี่ยนแปลงเฉพาะ!J34</f>
        <v>88087576.040000007</v>
      </c>
      <c r="K111" s="68"/>
      <c r="L111" s="68">
        <v>88087576.040000007</v>
      </c>
      <c r="O111" s="117"/>
      <c r="P111" s="117"/>
      <c r="Q111" s="117"/>
      <c r="R111" s="117"/>
    </row>
    <row r="112" spans="1:18" x14ac:dyDescent="0.4">
      <c r="C112" s="5" t="s">
        <v>3</v>
      </c>
      <c r="D112" s="23"/>
      <c r="F112" s="73">
        <f>เปลี่ยนแปลงรวม!L33</f>
        <v>1289101357.4000001</v>
      </c>
      <c r="G112" s="73"/>
      <c r="H112" s="73">
        <v>1598105027.28</v>
      </c>
      <c r="I112" s="65"/>
      <c r="J112" s="73">
        <f>เปลี่ยนแปลงเฉพาะ!L34</f>
        <v>1367634180.6199999</v>
      </c>
      <c r="K112" s="73"/>
      <c r="L112" s="73">
        <v>1613654354.8599999</v>
      </c>
      <c r="O112" s="117"/>
      <c r="P112" s="117"/>
      <c r="Q112" s="117"/>
      <c r="R112" s="117"/>
    </row>
    <row r="113" spans="1:18" x14ac:dyDescent="0.4">
      <c r="B113" s="5" t="s">
        <v>111</v>
      </c>
      <c r="D113" s="23"/>
      <c r="F113" s="75">
        <f>เปลี่ยนแปลงรวม!R33</f>
        <v>-33314452.129999995</v>
      </c>
      <c r="G113" s="73"/>
      <c r="H113" s="75">
        <v>-39547862.479999997</v>
      </c>
      <c r="I113" s="44"/>
      <c r="J113" s="75">
        <v>0</v>
      </c>
      <c r="K113" s="73"/>
      <c r="L113" s="75">
        <v>0</v>
      </c>
      <c r="O113" s="117"/>
      <c r="P113" s="117"/>
      <c r="Q113" s="117"/>
      <c r="R113" s="117"/>
    </row>
    <row r="114" spans="1:18" x14ac:dyDescent="0.4">
      <c r="C114" s="5" t="s">
        <v>106</v>
      </c>
      <c r="F114" s="56">
        <f>SUM(F106:F113)</f>
        <v>2276017826.6700001</v>
      </c>
      <c r="G114" s="56"/>
      <c r="H114" s="56">
        <f>SUM(H106:H113)</f>
        <v>2497757285.4499998</v>
      </c>
      <c r="I114" s="44"/>
      <c r="J114" s="56">
        <f>SUM(J106:J113)</f>
        <v>2387865102.02</v>
      </c>
      <c r="K114" s="56"/>
      <c r="L114" s="56">
        <f>SUM(L106:L113)</f>
        <v>2552854475.5099998</v>
      </c>
      <c r="O114" s="117"/>
      <c r="P114" s="117"/>
      <c r="Q114" s="117"/>
      <c r="R114" s="117"/>
    </row>
    <row r="115" spans="1:18" x14ac:dyDescent="0.4">
      <c r="B115" s="5" t="s">
        <v>93</v>
      </c>
      <c r="F115" s="78">
        <f>เปลี่ยนแปลงรวม!V33</f>
        <v>76870866.530000001</v>
      </c>
      <c r="G115" s="77"/>
      <c r="H115" s="78">
        <v>75450628.849999994</v>
      </c>
      <c r="I115" s="44"/>
      <c r="J115" s="75">
        <v>0</v>
      </c>
      <c r="K115" s="73"/>
      <c r="L115" s="78">
        <f>เปลี่ยนแปลงรวม!AD33</f>
        <v>0</v>
      </c>
      <c r="O115" s="117"/>
      <c r="P115" s="117"/>
      <c r="Q115" s="117"/>
      <c r="R115" s="117"/>
    </row>
    <row r="116" spans="1:18" x14ac:dyDescent="0.4">
      <c r="C116" s="5" t="s">
        <v>112</v>
      </c>
      <c r="F116" s="56">
        <f>+F115+F114</f>
        <v>2352888693.2000003</v>
      </c>
      <c r="G116" s="56"/>
      <c r="H116" s="56">
        <f>+H115+H114</f>
        <v>2573207914.2999997</v>
      </c>
      <c r="I116" s="44"/>
      <c r="J116" s="56">
        <f>+J115+J114</f>
        <v>2387865102.02</v>
      </c>
      <c r="K116" s="56"/>
      <c r="L116" s="56">
        <f>+L115+L114</f>
        <v>2552854475.5099998</v>
      </c>
      <c r="O116" s="117"/>
      <c r="P116" s="117"/>
      <c r="Q116" s="117"/>
      <c r="R116" s="117"/>
    </row>
    <row r="117" spans="1:18" ht="18.75" thickBot="1" x14ac:dyDescent="0.45">
      <c r="A117" s="5" t="s">
        <v>113</v>
      </c>
      <c r="F117" s="71">
        <f>+F116+F78</f>
        <v>2900038875.9000006</v>
      </c>
      <c r="G117" s="73"/>
      <c r="H117" s="71">
        <f>+H116+H78</f>
        <v>3433799777.3199997</v>
      </c>
      <c r="I117" s="44"/>
      <c r="J117" s="71">
        <f>+J116+J78</f>
        <v>2913176552.54</v>
      </c>
      <c r="K117" s="73"/>
      <c r="L117" s="71">
        <f>+L116+L78</f>
        <v>3482811020.9099998</v>
      </c>
      <c r="O117" s="117"/>
      <c r="P117" s="117"/>
      <c r="Q117" s="117"/>
      <c r="R117" s="117"/>
    </row>
    <row r="118" spans="1:18" ht="18.75" thickTop="1" x14ac:dyDescent="0.4">
      <c r="F118" s="73"/>
      <c r="G118" s="73"/>
      <c r="H118" s="73"/>
      <c r="I118" s="44"/>
      <c r="J118" s="73"/>
      <c r="K118" s="73"/>
      <c r="L118" s="73"/>
      <c r="O118" s="117"/>
      <c r="P118" s="117"/>
      <c r="Q118" s="117"/>
      <c r="R118" s="117"/>
    </row>
    <row r="119" spans="1:18" x14ac:dyDescent="0.4">
      <c r="A119" s="5" t="s">
        <v>174</v>
      </c>
      <c r="F119" s="72"/>
      <c r="G119" s="72"/>
      <c r="H119" s="72"/>
      <c r="I119" s="44"/>
      <c r="J119" s="56"/>
      <c r="K119" s="56"/>
      <c r="L119" s="56"/>
    </row>
    <row r="120" spans="1:18" x14ac:dyDescent="0.4">
      <c r="F120" s="24"/>
      <c r="G120" s="24"/>
      <c r="H120" s="24"/>
      <c r="J120" s="24"/>
      <c r="K120" s="24"/>
      <c r="L120" s="24"/>
      <c r="O120" s="117"/>
      <c r="P120" s="117"/>
      <c r="Q120" s="117"/>
      <c r="R120" s="117"/>
    </row>
    <row r="121" spans="1:18" x14ac:dyDescent="0.4">
      <c r="F121" s="24"/>
      <c r="G121" s="24"/>
      <c r="H121" s="24"/>
      <c r="J121" s="24"/>
      <c r="K121" s="24"/>
      <c r="L121" s="24"/>
      <c r="O121" s="117"/>
      <c r="P121" s="117"/>
      <c r="Q121" s="117"/>
      <c r="R121" s="117"/>
    </row>
    <row r="122" spans="1:18" x14ac:dyDescent="0.4">
      <c r="F122" s="24"/>
      <c r="G122" s="24"/>
      <c r="H122" s="24"/>
      <c r="J122" s="24"/>
      <c r="K122" s="24"/>
      <c r="L122" s="24"/>
      <c r="O122" s="117"/>
      <c r="P122" s="117"/>
      <c r="Q122" s="117"/>
      <c r="R122" s="117"/>
    </row>
    <row r="123" spans="1:18" x14ac:dyDescent="0.4">
      <c r="F123" s="24"/>
      <c r="G123" s="24"/>
      <c r="H123" s="24"/>
      <c r="J123" s="24"/>
      <c r="K123" s="24"/>
      <c r="L123" s="24"/>
      <c r="O123" s="117"/>
      <c r="P123" s="117"/>
      <c r="Q123" s="117"/>
      <c r="R123" s="117"/>
    </row>
    <row r="124" spans="1:18" x14ac:dyDescent="0.4">
      <c r="F124" s="24"/>
      <c r="G124" s="24"/>
      <c r="H124" s="24"/>
      <c r="J124" s="24"/>
      <c r="K124" s="24"/>
      <c r="L124" s="24"/>
      <c r="O124" s="117"/>
      <c r="P124" s="117"/>
      <c r="Q124" s="117"/>
      <c r="R124" s="117"/>
    </row>
    <row r="126" spans="1:18" x14ac:dyDescent="0.4">
      <c r="F126" s="24"/>
      <c r="G126" s="24"/>
      <c r="H126" s="24"/>
      <c r="J126" s="24"/>
      <c r="K126" s="24"/>
      <c r="L126" s="24"/>
      <c r="O126" s="117"/>
      <c r="P126" s="117"/>
      <c r="Q126" s="117"/>
      <c r="R126" s="117"/>
    </row>
    <row r="127" spans="1:18" x14ac:dyDescent="0.4">
      <c r="F127" s="24"/>
      <c r="G127" s="24"/>
      <c r="H127" s="24"/>
      <c r="J127" s="24"/>
      <c r="K127" s="24"/>
      <c r="L127" s="24"/>
      <c r="O127" s="117"/>
      <c r="P127" s="117"/>
      <c r="Q127" s="117"/>
      <c r="R127" s="117"/>
    </row>
    <row r="128" spans="1:18" x14ac:dyDescent="0.4">
      <c r="F128" s="24"/>
      <c r="G128" s="24"/>
      <c r="H128" s="24"/>
      <c r="J128" s="24"/>
      <c r="K128" s="24"/>
      <c r="L128" s="24"/>
      <c r="O128" s="117"/>
      <c r="P128" s="117"/>
      <c r="Q128" s="117"/>
      <c r="R128" s="117"/>
    </row>
    <row r="129" spans="1:18" x14ac:dyDescent="0.4">
      <c r="F129" s="24"/>
      <c r="G129" s="24"/>
      <c r="H129" s="24"/>
      <c r="J129" s="24"/>
      <c r="K129" s="24"/>
      <c r="L129" s="24"/>
      <c r="O129" s="117"/>
      <c r="P129" s="117"/>
      <c r="Q129" s="117"/>
      <c r="R129" s="117"/>
    </row>
    <row r="130" spans="1:18" x14ac:dyDescent="0.4">
      <c r="A130" s="120"/>
      <c r="B130" s="18" t="s">
        <v>131</v>
      </c>
      <c r="C130" s="120"/>
      <c r="D130" s="18"/>
      <c r="G130" s="18"/>
      <c r="H130" s="18" t="s">
        <v>130</v>
      </c>
      <c r="I130" s="120"/>
      <c r="J130" s="120"/>
      <c r="K130" s="120"/>
      <c r="L130" s="120"/>
      <c r="O130" s="117"/>
      <c r="P130" s="117"/>
      <c r="Q130" s="117"/>
      <c r="R130" s="117"/>
    </row>
    <row r="131" spans="1:18" ht="18" customHeight="1" x14ac:dyDescent="0.4">
      <c r="J131" s="11"/>
      <c r="K131" s="11"/>
      <c r="L131" s="11"/>
      <c r="O131" s="117"/>
      <c r="P131" s="117"/>
      <c r="Q131" s="117"/>
      <c r="R131" s="117"/>
    </row>
    <row r="132" spans="1:18" x14ac:dyDescent="0.4">
      <c r="A132" s="120"/>
      <c r="B132" s="18"/>
      <c r="C132" s="120"/>
      <c r="D132" s="18"/>
      <c r="F132" s="18"/>
      <c r="G132" s="18"/>
      <c r="H132" s="18"/>
      <c r="I132" s="120"/>
      <c r="J132" s="120"/>
      <c r="K132" s="120"/>
      <c r="L132" s="120"/>
      <c r="O132" s="117"/>
      <c r="P132" s="117"/>
      <c r="Q132" s="117"/>
      <c r="R132" s="117"/>
    </row>
    <row r="133" spans="1:18" x14ac:dyDescent="0.4">
      <c r="A133" s="120"/>
      <c r="B133" s="18"/>
      <c r="C133" s="120"/>
      <c r="D133" s="18"/>
      <c r="F133" s="18"/>
      <c r="G133" s="18"/>
      <c r="H133" s="18"/>
      <c r="I133" s="120"/>
      <c r="J133" s="120"/>
      <c r="K133" s="120"/>
      <c r="L133" s="120"/>
      <c r="O133" s="117"/>
      <c r="P133" s="117"/>
      <c r="Q133" s="117"/>
      <c r="R133" s="117"/>
    </row>
    <row r="134" spans="1:18" x14ac:dyDescent="0.4">
      <c r="A134" s="120"/>
      <c r="B134" s="18"/>
      <c r="C134" s="120"/>
      <c r="D134" s="18"/>
      <c r="F134" s="18"/>
      <c r="G134" s="18"/>
      <c r="H134" s="18"/>
      <c r="I134" s="120"/>
      <c r="J134" s="120"/>
      <c r="K134" s="120"/>
      <c r="L134" s="120"/>
      <c r="O134" s="117"/>
      <c r="P134" s="117"/>
      <c r="Q134" s="117"/>
      <c r="R134" s="117"/>
    </row>
    <row r="135" spans="1:18" ht="16.5" customHeight="1" x14ac:dyDescent="0.4">
      <c r="A135" s="131"/>
      <c r="B135" s="131"/>
      <c r="C135" s="131"/>
      <c r="D135" s="131"/>
      <c r="E135" s="131"/>
      <c r="F135" s="131"/>
      <c r="G135" s="131"/>
      <c r="H135" s="131"/>
      <c r="I135" s="131"/>
      <c r="J135" s="131"/>
      <c r="K135" s="131"/>
      <c r="L135" s="131"/>
      <c r="O135" s="117"/>
      <c r="P135" s="117"/>
      <c r="Q135" s="117"/>
      <c r="R135" s="117"/>
    </row>
    <row r="136" spans="1:18" ht="13.5" customHeight="1" x14ac:dyDescent="0.4">
      <c r="D136" s="120" t="s">
        <v>80</v>
      </c>
      <c r="F136" s="24">
        <f>F117-F40</f>
        <v>0</v>
      </c>
      <c r="G136" s="24"/>
      <c r="H136" s="24">
        <f>H117-H40</f>
        <v>0</v>
      </c>
      <c r="J136" s="24">
        <f>J117-J40</f>
        <v>0</v>
      </c>
      <c r="K136" s="24"/>
      <c r="L136" s="24">
        <f>L117-L40</f>
        <v>0</v>
      </c>
      <c r="O136" s="117"/>
      <c r="P136" s="117"/>
      <c r="Q136" s="117"/>
      <c r="R136" s="117"/>
    </row>
    <row r="137" spans="1:18" ht="18" customHeight="1" x14ac:dyDescent="0.4"/>
    <row r="138" spans="1:18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10:C10"/>
    <mergeCell ref="A49:L49"/>
    <mergeCell ref="A51:L51"/>
    <mergeCell ref="A95:L95"/>
    <mergeCell ref="A57:C57"/>
    <mergeCell ref="A93:L93"/>
    <mergeCell ref="F52:L52"/>
    <mergeCell ref="J53:L53"/>
    <mergeCell ref="F96:L96"/>
    <mergeCell ref="F53:H53"/>
    <mergeCell ref="A47:L47"/>
    <mergeCell ref="A135:L135"/>
    <mergeCell ref="A91:L91"/>
    <mergeCell ref="A50:L50"/>
    <mergeCell ref="A94:L94"/>
    <mergeCell ref="J97:L97"/>
    <mergeCell ref="F97:H97"/>
  </mergeCells>
  <phoneticPr fontId="0" type="noConversion"/>
  <pageMargins left="0.82677165354330717" right="0" top="0.6692913385826772" bottom="0" header="0.43307086614173229" footer="0"/>
  <pageSetup paperSize="9" fitToHeight="4" orientation="portrait" useFirstPageNumber="1" r:id="rId1"/>
  <headerFooter alignWithMargins="0">
    <oddFooter>&amp;C&amp;"Angsana New,Regular"&amp;P</oddFooter>
  </headerFooter>
  <rowBreaks count="2" manualBreakCount="2">
    <brk id="47" max="11" man="1"/>
    <brk id="9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95"/>
  <sheetViews>
    <sheetView view="pageBreakPreview" zoomScaleNormal="100" zoomScaleSheetLayoutView="100" workbookViewId="0">
      <selection activeCell="C6" sqref="C6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20" customWidth="1"/>
    <col min="5" max="5" width="0.85546875" style="120" customWidth="1"/>
    <col min="6" max="6" width="12.85546875" style="120" customWidth="1"/>
    <col min="7" max="7" width="0.85546875" style="120" customWidth="1"/>
    <col min="8" max="8" width="12.85546875" style="120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2" customWidth="1"/>
    <col min="15" max="15" width="15.7109375" style="17" customWidth="1"/>
    <col min="16" max="16" width="2.7109375" style="12" customWidth="1"/>
    <col min="17" max="17" width="15.7109375" style="12" customWidth="1"/>
    <col min="18" max="18" width="2.7109375" style="12" customWidth="1"/>
    <col min="19" max="19" width="15.7109375" style="12" customWidth="1"/>
    <col min="20" max="20" width="2.7109375" style="12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1"/>
      <c r="G1" s="24"/>
      <c r="H1" s="11"/>
      <c r="J1" s="124"/>
      <c r="K1" s="124"/>
      <c r="L1" s="124"/>
      <c r="M1" s="108"/>
      <c r="U1" s="12"/>
      <c r="V1" s="12"/>
      <c r="W1" s="12"/>
      <c r="X1" s="12"/>
    </row>
    <row r="2" spans="1:24" ht="18" customHeight="1" x14ac:dyDescent="0.4">
      <c r="A2" s="133" t="s">
        <v>52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08"/>
      <c r="U2" s="12"/>
      <c r="V2" s="12"/>
      <c r="W2" s="12"/>
      <c r="X2" s="12"/>
    </row>
    <row r="3" spans="1:24" ht="18" customHeight="1" x14ac:dyDescent="0.4">
      <c r="A3" s="132" t="s">
        <v>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08"/>
      <c r="U3" s="12"/>
      <c r="V3" s="12"/>
      <c r="W3" s="12"/>
      <c r="X3" s="12"/>
    </row>
    <row r="4" spans="1:24" ht="18" customHeight="1" x14ac:dyDescent="0.4">
      <c r="A4" s="132" t="s">
        <v>185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08"/>
      <c r="U4" s="12"/>
      <c r="V4" s="12"/>
      <c r="W4" s="12"/>
      <c r="X4" s="12"/>
    </row>
    <row r="5" spans="1:24" ht="18" customHeight="1" x14ac:dyDescent="0.4">
      <c r="C5" s="121"/>
      <c r="D5" s="121"/>
      <c r="E5" s="121"/>
      <c r="F5" s="129" t="s">
        <v>13</v>
      </c>
      <c r="G5" s="129"/>
      <c r="H5" s="129"/>
      <c r="I5" s="129"/>
      <c r="J5" s="129"/>
      <c r="K5" s="129"/>
      <c r="L5" s="129"/>
      <c r="M5" s="108"/>
      <c r="U5" s="12"/>
      <c r="V5" s="12"/>
      <c r="W5" s="12"/>
      <c r="X5" s="12"/>
    </row>
    <row r="6" spans="1:24" ht="18" customHeight="1" x14ac:dyDescent="0.4">
      <c r="C6" s="5" t="s">
        <v>1</v>
      </c>
      <c r="F6" s="130" t="s">
        <v>34</v>
      </c>
      <c r="G6" s="130"/>
      <c r="H6" s="130"/>
      <c r="J6" s="134" t="s">
        <v>35</v>
      </c>
      <c r="K6" s="134"/>
      <c r="L6" s="134"/>
      <c r="M6" s="108"/>
      <c r="U6" s="12"/>
      <c r="V6" s="12"/>
      <c r="W6" s="12"/>
      <c r="X6" s="12"/>
    </row>
    <row r="7" spans="1:24" ht="18" customHeight="1" x14ac:dyDescent="0.4">
      <c r="F7" s="129" t="s">
        <v>169</v>
      </c>
      <c r="G7" s="129"/>
      <c r="H7" s="129"/>
      <c r="I7" s="129"/>
      <c r="J7" s="129"/>
      <c r="K7" s="129"/>
      <c r="L7" s="129"/>
      <c r="M7" s="108"/>
      <c r="U7" s="12"/>
      <c r="V7" s="12"/>
      <c r="W7" s="12"/>
      <c r="X7" s="12"/>
    </row>
    <row r="8" spans="1:24" ht="18" customHeight="1" x14ac:dyDescent="0.4">
      <c r="D8" s="119" t="s">
        <v>40</v>
      </c>
      <c r="E8" s="20"/>
      <c r="F8" s="33">
        <v>2563</v>
      </c>
      <c r="G8" s="7"/>
      <c r="H8" s="33">
        <v>2562</v>
      </c>
      <c r="I8" s="35"/>
      <c r="J8" s="33">
        <f>+F8</f>
        <v>2563</v>
      </c>
      <c r="K8" s="48"/>
      <c r="L8" s="33">
        <f>+H8</f>
        <v>2562</v>
      </c>
      <c r="M8" s="108"/>
      <c r="U8" s="12"/>
      <c r="V8" s="12"/>
      <c r="W8" s="12"/>
      <c r="X8" s="12"/>
    </row>
    <row r="9" spans="1:24" ht="18" customHeight="1" x14ac:dyDescent="0.4">
      <c r="D9" s="20"/>
      <c r="E9" s="20"/>
      <c r="F9" s="91"/>
      <c r="G9" s="48"/>
      <c r="H9" s="91"/>
      <c r="I9" s="35"/>
      <c r="J9" s="91"/>
      <c r="K9" s="48"/>
      <c r="L9" s="91"/>
      <c r="M9" s="108"/>
      <c r="U9" s="12"/>
      <c r="V9" s="12"/>
      <c r="W9" s="12"/>
      <c r="X9" s="12"/>
    </row>
    <row r="10" spans="1:24" ht="18" customHeight="1" x14ac:dyDescent="0.4">
      <c r="A10" s="5" t="s">
        <v>41</v>
      </c>
      <c r="F10" s="125"/>
      <c r="G10" s="125"/>
      <c r="H10" s="125"/>
      <c r="M10" s="108"/>
      <c r="U10" s="12"/>
      <c r="V10" s="12"/>
      <c r="W10" s="12"/>
      <c r="X10" s="12"/>
    </row>
    <row r="11" spans="1:24" ht="18" customHeight="1" x14ac:dyDescent="0.4">
      <c r="B11" s="5" t="s">
        <v>95</v>
      </c>
      <c r="F11" s="68">
        <v>11837122.51</v>
      </c>
      <c r="G11" s="69"/>
      <c r="H11" s="68">
        <v>18109420.509999998</v>
      </c>
      <c r="I11" s="44"/>
      <c r="J11" s="73">
        <v>10110111.41</v>
      </c>
      <c r="K11" s="44"/>
      <c r="L11" s="73">
        <v>12842247.98</v>
      </c>
      <c r="M11" s="108"/>
      <c r="U11" s="12"/>
      <c r="V11" s="12"/>
      <c r="W11" s="12"/>
      <c r="X11" s="12"/>
    </row>
    <row r="12" spans="1:24" ht="18" customHeight="1" x14ac:dyDescent="0.4">
      <c r="B12" s="5" t="s">
        <v>209</v>
      </c>
      <c r="F12" s="68">
        <v>0</v>
      </c>
      <c r="G12" s="69"/>
      <c r="H12" s="68">
        <v>0</v>
      </c>
      <c r="I12" s="44"/>
      <c r="J12" s="56">
        <v>0</v>
      </c>
      <c r="K12" s="44"/>
      <c r="L12" s="56">
        <v>4246630.6900000004</v>
      </c>
      <c r="M12" s="118"/>
      <c r="N12" s="117"/>
      <c r="P12" s="117"/>
      <c r="Q12" s="117"/>
      <c r="R12" s="117"/>
      <c r="S12" s="117"/>
      <c r="T12" s="117"/>
      <c r="U12" s="117"/>
      <c r="V12" s="117"/>
      <c r="W12" s="117"/>
      <c r="X12" s="117"/>
    </row>
    <row r="13" spans="1:24" ht="18" customHeight="1" x14ac:dyDescent="0.4">
      <c r="B13" s="5" t="s">
        <v>114</v>
      </c>
      <c r="D13" s="45"/>
      <c r="F13" s="68">
        <v>67020</v>
      </c>
      <c r="G13" s="69"/>
      <c r="H13" s="68">
        <v>7126549</v>
      </c>
      <c r="I13" s="44"/>
      <c r="J13" s="56">
        <v>5920</v>
      </c>
      <c r="K13" s="44"/>
      <c r="L13" s="56">
        <v>101892954</v>
      </c>
      <c r="M13" s="108"/>
      <c r="U13" s="12"/>
      <c r="V13" s="12"/>
      <c r="W13" s="12"/>
      <c r="X13" s="12"/>
    </row>
    <row r="14" spans="1:24" ht="18" customHeight="1" x14ac:dyDescent="0.4">
      <c r="B14" s="5" t="s">
        <v>9</v>
      </c>
      <c r="D14" s="45"/>
      <c r="F14" s="68">
        <v>9382133.2100000009</v>
      </c>
      <c r="G14" s="69"/>
      <c r="H14" s="68">
        <v>30629160.829999998</v>
      </c>
      <c r="I14" s="44"/>
      <c r="J14" s="73">
        <v>12590654.369999999</v>
      </c>
      <c r="K14" s="44"/>
      <c r="L14" s="73">
        <v>31171763.149999999</v>
      </c>
      <c r="M14" s="108"/>
      <c r="U14" s="12"/>
      <c r="V14" s="12"/>
      <c r="W14" s="12"/>
      <c r="X14" s="12"/>
    </row>
    <row r="15" spans="1:24" ht="18" customHeight="1" x14ac:dyDescent="0.4">
      <c r="B15" s="5" t="s">
        <v>43</v>
      </c>
      <c r="D15" s="45"/>
      <c r="F15" s="72"/>
      <c r="G15" s="72"/>
      <c r="H15" s="72"/>
      <c r="I15" s="44"/>
      <c r="J15" s="56"/>
      <c r="K15" s="44"/>
      <c r="M15" s="108"/>
      <c r="U15" s="12"/>
      <c r="V15" s="12"/>
      <c r="W15" s="12"/>
      <c r="X15" s="12"/>
    </row>
    <row r="16" spans="1:24" ht="18" customHeight="1" x14ac:dyDescent="0.4">
      <c r="C16" s="5" t="s">
        <v>168</v>
      </c>
      <c r="D16" s="45"/>
      <c r="F16" s="56">
        <v>27288363.350000001</v>
      </c>
      <c r="G16" s="69"/>
      <c r="H16" s="56">
        <v>265508.32</v>
      </c>
      <c r="I16" s="44"/>
      <c r="J16" s="56">
        <v>23495270.800000001</v>
      </c>
      <c r="K16" s="44"/>
      <c r="L16" s="56">
        <v>0</v>
      </c>
      <c r="M16" s="108"/>
      <c r="U16" s="12"/>
      <c r="V16" s="12"/>
      <c r="W16" s="12"/>
      <c r="X16" s="12"/>
    </row>
    <row r="17" spans="1:24" ht="18" customHeight="1" x14ac:dyDescent="0.4">
      <c r="C17" s="5" t="s">
        <v>44</v>
      </c>
      <c r="D17" s="99"/>
      <c r="E17" s="116"/>
      <c r="F17" s="68">
        <v>4000200.22</v>
      </c>
      <c r="G17" s="69"/>
      <c r="H17" s="68">
        <v>4503851.32</v>
      </c>
      <c r="I17" s="44"/>
      <c r="J17" s="56">
        <v>4000200.22</v>
      </c>
      <c r="K17" s="44"/>
      <c r="L17" s="56">
        <v>4503850.32</v>
      </c>
      <c r="M17" s="108"/>
      <c r="U17" s="12"/>
      <c r="V17" s="12"/>
      <c r="W17" s="12"/>
      <c r="X17" s="12"/>
    </row>
    <row r="18" spans="1:24" ht="18" customHeight="1" x14ac:dyDescent="0.4">
      <c r="C18" s="5" t="s">
        <v>10</v>
      </c>
      <c r="D18" s="45"/>
      <c r="F18" s="70">
        <f>SUM(F11:F17)</f>
        <v>52574839.289999999</v>
      </c>
      <c r="G18" s="69"/>
      <c r="H18" s="70">
        <f>SUM(H11:H17)</f>
        <v>60634489.979999997</v>
      </c>
      <c r="I18" s="44"/>
      <c r="J18" s="70">
        <f>SUM(J11:J17)</f>
        <v>50202156.799999997</v>
      </c>
      <c r="K18" s="44"/>
      <c r="L18" s="70">
        <f>SUM(L11:L17)</f>
        <v>154657446.13999999</v>
      </c>
      <c r="M18" s="108"/>
      <c r="U18" s="12"/>
      <c r="V18" s="12"/>
      <c r="W18" s="12"/>
      <c r="X18" s="12"/>
    </row>
    <row r="19" spans="1:24" ht="18" customHeight="1" x14ac:dyDescent="0.4">
      <c r="A19" s="5" t="s">
        <v>42</v>
      </c>
      <c r="D19" s="45"/>
      <c r="F19" s="68"/>
      <c r="G19" s="69"/>
      <c r="H19" s="68"/>
      <c r="I19" s="44"/>
      <c r="J19" s="56"/>
      <c r="K19" s="44"/>
      <c r="L19" s="56"/>
      <c r="M19" s="108"/>
      <c r="U19" s="12"/>
      <c r="V19" s="12"/>
      <c r="W19" s="12"/>
      <c r="X19" s="12"/>
    </row>
    <row r="20" spans="1:24" ht="18" customHeight="1" x14ac:dyDescent="0.4">
      <c r="B20" s="5" t="s">
        <v>117</v>
      </c>
      <c r="D20" s="45"/>
      <c r="F20" s="68">
        <v>13491163.07</v>
      </c>
      <c r="G20" s="69"/>
      <c r="H20" s="68">
        <v>13417223.220000001</v>
      </c>
      <c r="I20" s="44"/>
      <c r="J20" s="56">
        <v>10583614.99</v>
      </c>
      <c r="K20" s="44"/>
      <c r="L20" s="56">
        <v>9494361.8100000005</v>
      </c>
      <c r="M20" s="108"/>
      <c r="U20" s="12"/>
      <c r="V20" s="12"/>
      <c r="W20" s="12"/>
      <c r="X20" s="12"/>
    </row>
    <row r="21" spans="1:24" ht="18" customHeight="1" x14ac:dyDescent="0.4">
      <c r="B21" s="5" t="s">
        <v>81</v>
      </c>
      <c r="D21" s="100"/>
      <c r="E21" s="122"/>
      <c r="F21" s="68">
        <v>9330782.7699999996</v>
      </c>
      <c r="G21" s="69"/>
      <c r="H21" s="68">
        <v>8996964.2300000004</v>
      </c>
      <c r="I21" s="44"/>
      <c r="J21" s="56">
        <v>8926622.9299999997</v>
      </c>
      <c r="K21" s="44"/>
      <c r="L21" s="56">
        <v>7885611.3599999994</v>
      </c>
      <c r="M21" s="108"/>
      <c r="U21" s="12"/>
      <c r="V21" s="12"/>
      <c r="W21" s="12"/>
      <c r="X21" s="12"/>
    </row>
    <row r="22" spans="1:24" ht="18" customHeight="1" x14ac:dyDescent="0.4">
      <c r="B22" s="5" t="s">
        <v>210</v>
      </c>
      <c r="D22" s="100">
        <v>8.4</v>
      </c>
      <c r="E22" s="122"/>
      <c r="F22" s="94">
        <v>382710438.60000002</v>
      </c>
      <c r="G22" s="24"/>
      <c r="H22" s="127">
        <v>22074145.73</v>
      </c>
      <c r="I22" s="127"/>
      <c r="J22" s="127">
        <v>324275866.98000002</v>
      </c>
      <c r="K22" s="8"/>
      <c r="L22" s="8">
        <v>0</v>
      </c>
      <c r="M22" s="44"/>
      <c r="N22" s="56"/>
      <c r="P22" s="117"/>
      <c r="Q22" s="117"/>
      <c r="R22" s="117"/>
      <c r="S22" s="117"/>
      <c r="T22" s="117"/>
      <c r="U22" s="117"/>
      <c r="V22" s="117"/>
      <c r="W22" s="117"/>
      <c r="X22" s="117"/>
    </row>
    <row r="23" spans="1:24" ht="18" customHeight="1" x14ac:dyDescent="0.4">
      <c r="B23" s="5" t="s">
        <v>211</v>
      </c>
      <c r="D23" s="100"/>
      <c r="E23" s="122"/>
      <c r="F23" s="79">
        <v>9982870.5099999998</v>
      </c>
      <c r="G23" s="69"/>
      <c r="H23" s="79">
        <v>3672464.73</v>
      </c>
      <c r="I23" s="44"/>
      <c r="J23" s="75">
        <v>6410592</v>
      </c>
      <c r="K23" s="44"/>
      <c r="L23" s="75">
        <v>132000</v>
      </c>
      <c r="M23" s="108"/>
      <c r="U23" s="12"/>
      <c r="V23" s="12"/>
      <c r="W23" s="12"/>
      <c r="X23" s="12"/>
    </row>
    <row r="24" spans="1:24" ht="18" customHeight="1" x14ac:dyDescent="0.4">
      <c r="B24" s="128"/>
      <c r="C24" s="5" t="s">
        <v>2</v>
      </c>
      <c r="D24" s="100"/>
      <c r="E24" s="122"/>
      <c r="F24" s="86">
        <f>SUM(F20:F23)</f>
        <v>415515254.94999999</v>
      </c>
      <c r="G24" s="69"/>
      <c r="H24" s="86">
        <f>SUM(H20:H23)</f>
        <v>48160797.910000004</v>
      </c>
      <c r="I24" s="44"/>
      <c r="J24" s="86">
        <f>SUM(J20:J23)</f>
        <v>350196696.90000004</v>
      </c>
      <c r="K24" s="44"/>
      <c r="L24" s="86">
        <f>SUM(L20:L23)</f>
        <v>17511973.170000002</v>
      </c>
      <c r="M24" s="118"/>
      <c r="N24" s="117"/>
      <c r="P24" s="117"/>
      <c r="Q24" s="117"/>
      <c r="R24" s="117"/>
      <c r="S24" s="117"/>
      <c r="T24" s="117"/>
      <c r="U24" s="117"/>
      <c r="V24" s="117"/>
      <c r="W24" s="117"/>
      <c r="X24" s="117"/>
    </row>
    <row r="25" spans="1:24" ht="18" customHeight="1" x14ac:dyDescent="0.4">
      <c r="A25" s="5" t="s">
        <v>212</v>
      </c>
      <c r="B25" s="128"/>
      <c r="D25" s="100"/>
      <c r="E25" s="122"/>
      <c r="F25" s="68">
        <f>+F18-F24</f>
        <v>-362940415.65999997</v>
      </c>
      <c r="G25" s="69"/>
      <c r="H25" s="68">
        <f>+H18-H24</f>
        <v>12473692.069999993</v>
      </c>
      <c r="I25" s="44"/>
      <c r="J25" s="68">
        <f>+J18-J24</f>
        <v>-299994540.10000002</v>
      </c>
      <c r="K25" s="44"/>
      <c r="L25" s="68">
        <f>+L18-L24</f>
        <v>137145472.96999997</v>
      </c>
      <c r="M25" s="118"/>
      <c r="N25" s="117"/>
      <c r="P25" s="117"/>
      <c r="Q25" s="117"/>
      <c r="R25" s="117"/>
      <c r="S25" s="117"/>
      <c r="T25" s="117"/>
      <c r="U25" s="117"/>
      <c r="V25" s="117"/>
      <c r="W25" s="117"/>
      <c r="X25" s="117"/>
    </row>
    <row r="26" spans="1:24" ht="18" customHeight="1" x14ac:dyDescent="0.4">
      <c r="B26" s="5" t="s">
        <v>82</v>
      </c>
      <c r="D26" s="101"/>
      <c r="E26" s="122"/>
      <c r="F26" s="79">
        <v>1002465.73</v>
      </c>
      <c r="G26" s="69"/>
      <c r="H26" s="79">
        <v>3501205.45</v>
      </c>
      <c r="I26" s="44"/>
      <c r="J26" s="75">
        <v>1002465.73</v>
      </c>
      <c r="K26" s="44"/>
      <c r="L26" s="75">
        <v>3698761.61</v>
      </c>
      <c r="M26" s="108"/>
      <c r="U26" s="12"/>
      <c r="V26" s="12"/>
      <c r="W26" s="12"/>
      <c r="X26" s="12"/>
    </row>
    <row r="27" spans="1:24" ht="18" customHeight="1" x14ac:dyDescent="0.4">
      <c r="A27" s="5" t="s">
        <v>118</v>
      </c>
      <c r="D27" s="94"/>
      <c r="E27" s="24"/>
      <c r="F27" s="56">
        <f>+F25-F26</f>
        <v>-363942881.38999999</v>
      </c>
      <c r="G27" s="68"/>
      <c r="H27" s="56">
        <f>+H25-H26</f>
        <v>8972486.6199999936</v>
      </c>
      <c r="I27" s="44"/>
      <c r="J27" s="56">
        <f>+J25-J26</f>
        <v>-300997005.83000004</v>
      </c>
      <c r="K27" s="44"/>
      <c r="L27" s="56">
        <f>+L25-L26</f>
        <v>133446711.35999997</v>
      </c>
      <c r="M27" s="108"/>
      <c r="U27" s="12"/>
      <c r="V27" s="12"/>
      <c r="W27" s="12"/>
      <c r="X27" s="12"/>
    </row>
    <row r="28" spans="1:24" ht="18" customHeight="1" x14ac:dyDescent="0.4">
      <c r="A28" s="5" t="s">
        <v>129</v>
      </c>
      <c r="D28" s="45">
        <v>15.2</v>
      </c>
      <c r="E28" s="45"/>
      <c r="F28" s="79">
        <f>-9563406.28+65922855.47</f>
        <v>56359449.189999998</v>
      </c>
      <c r="G28" s="69"/>
      <c r="H28" s="79">
        <v>-4803525.42</v>
      </c>
      <c r="I28" s="44"/>
      <c r="J28" s="75">
        <f>-9563406.28+64540237.87</f>
        <v>54976831.589999996</v>
      </c>
      <c r="K28" s="56"/>
      <c r="L28" s="75">
        <v>-7407775.4199999999</v>
      </c>
      <c r="M28" s="108"/>
      <c r="U28" s="12"/>
      <c r="V28" s="12"/>
      <c r="W28" s="12"/>
      <c r="X28" s="12"/>
    </row>
    <row r="29" spans="1:24" ht="18" customHeight="1" thickBot="1" x14ac:dyDescent="0.45">
      <c r="A29" s="5" t="s">
        <v>179</v>
      </c>
      <c r="D29" s="45"/>
      <c r="F29" s="80">
        <f>SUM(F27:F28)</f>
        <v>-307583432.19999999</v>
      </c>
      <c r="G29" s="69"/>
      <c r="H29" s="80">
        <f>SUM(H27:H28)</f>
        <v>4168961.1999999937</v>
      </c>
      <c r="I29" s="44"/>
      <c r="J29" s="81">
        <f>SUM(J27:J28)</f>
        <v>-246020174.24000004</v>
      </c>
      <c r="K29" s="56"/>
      <c r="L29" s="81">
        <f>SUM(L27:L28)</f>
        <v>126038935.93999997</v>
      </c>
      <c r="M29" s="108"/>
      <c r="U29" s="12"/>
      <c r="V29" s="12"/>
      <c r="W29" s="12"/>
      <c r="X29" s="12"/>
    </row>
    <row r="30" spans="1:24" ht="18" customHeight="1" thickTop="1" x14ac:dyDescent="0.4">
      <c r="D30" s="45"/>
      <c r="F30" s="74"/>
      <c r="G30" s="69"/>
      <c r="H30" s="74"/>
      <c r="I30" s="44"/>
      <c r="J30" s="77"/>
      <c r="K30" s="56"/>
      <c r="L30" s="77"/>
      <c r="M30" s="118"/>
      <c r="N30" s="117"/>
      <c r="P30" s="117"/>
      <c r="Q30" s="117"/>
      <c r="R30" s="117"/>
      <c r="S30" s="117"/>
      <c r="T30" s="117"/>
      <c r="U30" s="117"/>
      <c r="V30" s="117"/>
      <c r="W30" s="117"/>
      <c r="X30" s="117"/>
    </row>
    <row r="31" spans="1:24" ht="18" customHeight="1" x14ac:dyDescent="0.4">
      <c r="A31" s="50" t="s">
        <v>69</v>
      </c>
      <c r="B31" s="50"/>
      <c r="C31" s="50"/>
      <c r="D31" s="102"/>
      <c r="E31" s="52"/>
      <c r="F31" s="82"/>
      <c r="G31" s="83"/>
      <c r="H31" s="82"/>
      <c r="I31" s="84"/>
      <c r="J31" s="82"/>
      <c r="K31" s="83"/>
      <c r="L31" s="82"/>
      <c r="M31" s="108"/>
      <c r="U31" s="12"/>
      <c r="V31" s="12"/>
      <c r="W31" s="12"/>
      <c r="X31" s="12"/>
    </row>
    <row r="32" spans="1:24" ht="18" customHeight="1" x14ac:dyDescent="0.4">
      <c r="A32" s="50"/>
      <c r="B32" s="50" t="s">
        <v>107</v>
      </c>
      <c r="C32" s="50"/>
      <c r="D32" s="102"/>
      <c r="E32" s="53">
        <v>852812933</v>
      </c>
      <c r="F32" s="74">
        <f>+F29-F33</f>
        <v>-309003669.88</v>
      </c>
      <c r="G32" s="77"/>
      <c r="H32" s="74">
        <f>+H29-H33</f>
        <v>1111508.3099999935</v>
      </c>
      <c r="I32" s="77"/>
      <c r="J32" s="77">
        <f>J29</f>
        <v>-246020174.24000004</v>
      </c>
      <c r="K32" s="77"/>
      <c r="L32" s="77">
        <f>L29</f>
        <v>126038935.93999997</v>
      </c>
      <c r="M32" s="108"/>
      <c r="U32" s="12"/>
      <c r="V32" s="12"/>
      <c r="W32" s="12"/>
      <c r="X32" s="12"/>
    </row>
    <row r="33" spans="1:24" ht="18" customHeight="1" x14ac:dyDescent="0.4">
      <c r="A33" s="50"/>
      <c r="B33" s="5" t="s">
        <v>108</v>
      </c>
      <c r="D33" s="102"/>
      <c r="E33" s="53">
        <v>-1541152</v>
      </c>
      <c r="F33" s="74">
        <v>1420237.68</v>
      </c>
      <c r="G33" s="73"/>
      <c r="H33" s="74">
        <v>3057452.89</v>
      </c>
      <c r="I33" s="84"/>
      <c r="J33" s="62">
        <v>0</v>
      </c>
      <c r="K33" s="93"/>
      <c r="L33" s="62">
        <v>0</v>
      </c>
      <c r="M33" s="108"/>
      <c r="U33" s="12"/>
      <c r="V33" s="12"/>
      <c r="W33" s="12"/>
      <c r="X33" s="12"/>
    </row>
    <row r="34" spans="1:24" ht="18" customHeight="1" thickBot="1" x14ac:dyDescent="0.45">
      <c r="A34" s="54"/>
      <c r="B34" s="54"/>
      <c r="C34" s="54"/>
      <c r="D34" s="102"/>
      <c r="E34" s="53"/>
      <c r="F34" s="80">
        <f>SUM(F32:F33)</f>
        <v>-307583432.19999999</v>
      </c>
      <c r="G34" s="83"/>
      <c r="H34" s="80">
        <f>SUM(H32:H33)</f>
        <v>4168961.1999999937</v>
      </c>
      <c r="I34" s="83"/>
      <c r="J34" s="81">
        <f>SUM(J32:J33)</f>
        <v>-246020174.24000004</v>
      </c>
      <c r="K34" s="83"/>
      <c r="L34" s="81">
        <f>SUM(L32:L33)</f>
        <v>126038935.93999997</v>
      </c>
      <c r="M34" s="108"/>
      <c r="U34" s="12"/>
      <c r="V34" s="12"/>
      <c r="W34" s="12"/>
      <c r="X34" s="12"/>
    </row>
    <row r="35" spans="1:24" ht="18" customHeight="1" thickTop="1" x14ac:dyDescent="0.4">
      <c r="A35" s="5" t="s">
        <v>26</v>
      </c>
      <c r="D35" s="103"/>
      <c r="F35" s="69"/>
      <c r="G35" s="69"/>
      <c r="H35" s="69"/>
      <c r="I35" s="44"/>
      <c r="J35" s="73"/>
      <c r="K35" s="65"/>
      <c r="L35" s="73"/>
      <c r="M35" s="108"/>
      <c r="U35" s="12"/>
      <c r="V35" s="12"/>
      <c r="W35" s="12"/>
      <c r="X35" s="12"/>
    </row>
    <row r="36" spans="1:24" ht="18" customHeight="1" thickBot="1" x14ac:dyDescent="0.45">
      <c r="B36" s="14" t="s">
        <v>65</v>
      </c>
      <c r="D36" s="104">
        <v>22</v>
      </c>
      <c r="F36" s="85">
        <f>F32/F37</f>
        <v>-5.4754647057867652E-2</v>
      </c>
      <c r="G36" s="69"/>
      <c r="H36" s="85">
        <f>H32/H37</f>
        <v>1.9715966911824955E-4</v>
      </c>
      <c r="I36" s="44"/>
      <c r="J36" s="85">
        <f>J32/J37</f>
        <v>-4.3594135353983342E-2</v>
      </c>
      <c r="K36" s="44"/>
      <c r="L36" s="85">
        <f>L32/L37</f>
        <v>2.2356823320508316E-2</v>
      </c>
      <c r="M36" s="108"/>
      <c r="U36" s="12"/>
      <c r="V36" s="12"/>
      <c r="W36" s="12"/>
      <c r="X36" s="12"/>
    </row>
    <row r="37" spans="1:24" ht="18" customHeight="1" thickTop="1" thickBot="1" x14ac:dyDescent="0.45">
      <c r="B37" s="5" t="s">
        <v>27</v>
      </c>
      <c r="D37" s="45"/>
      <c r="F37" s="88">
        <v>5643423645</v>
      </c>
      <c r="G37" s="89"/>
      <c r="H37" s="88">
        <v>5637604866</v>
      </c>
      <c r="I37" s="89"/>
      <c r="J37" s="88">
        <v>5643423645</v>
      </c>
      <c r="K37" s="89"/>
      <c r="L37" s="88">
        <v>5637604866</v>
      </c>
      <c r="M37" s="108"/>
      <c r="U37" s="12"/>
      <c r="V37" s="12"/>
      <c r="W37" s="12"/>
      <c r="X37" s="12"/>
    </row>
    <row r="38" spans="1:24" ht="18" customHeight="1" thickTop="1" x14ac:dyDescent="0.4">
      <c r="A38" s="5" t="s">
        <v>55</v>
      </c>
      <c r="D38" s="45"/>
      <c r="F38" s="69"/>
      <c r="G38" s="69"/>
      <c r="H38" s="69"/>
      <c r="I38" s="44"/>
      <c r="J38" s="73"/>
      <c r="K38" s="65"/>
      <c r="L38" s="73"/>
      <c r="M38" s="108"/>
      <c r="U38" s="12"/>
      <c r="V38" s="12"/>
      <c r="W38" s="12"/>
      <c r="X38" s="12"/>
    </row>
    <row r="39" spans="1:24" ht="18" customHeight="1" thickBot="1" x14ac:dyDescent="0.45">
      <c r="B39" s="14" t="s">
        <v>65</v>
      </c>
      <c r="D39" s="104">
        <v>22</v>
      </c>
      <c r="F39" s="85">
        <f>F32/F40</f>
        <v>-5.4393404807935607E-2</v>
      </c>
      <c r="G39" s="69"/>
      <c r="H39" s="85">
        <f>H32/H40</f>
        <v>1.9715966911824955E-4</v>
      </c>
      <c r="I39" s="44"/>
      <c r="J39" s="85">
        <f>J32/J40</f>
        <v>-4.3306524267339469E-2</v>
      </c>
      <c r="K39" s="44"/>
      <c r="L39" s="85">
        <f>L32/L40</f>
        <v>2.2356823320508316E-2</v>
      </c>
      <c r="M39" s="108"/>
      <c r="U39" s="12"/>
      <c r="V39" s="12"/>
      <c r="W39" s="12"/>
      <c r="X39" s="12"/>
    </row>
    <row r="40" spans="1:24" ht="18" customHeight="1" thickTop="1" thickBot="1" x14ac:dyDescent="0.45">
      <c r="B40" s="5" t="s">
        <v>27</v>
      </c>
      <c r="F40" s="88">
        <v>5680903245</v>
      </c>
      <c r="G40" s="90"/>
      <c r="H40" s="88">
        <v>5637604866</v>
      </c>
      <c r="I40" s="89"/>
      <c r="J40" s="88">
        <v>5680903245</v>
      </c>
      <c r="K40" s="89"/>
      <c r="L40" s="88">
        <v>5637604866</v>
      </c>
      <c r="M40" s="108"/>
      <c r="U40" s="12"/>
      <c r="V40" s="12"/>
      <c r="W40" s="12"/>
      <c r="X40" s="12"/>
    </row>
    <row r="41" spans="1:24" ht="18.75" thickTop="1" x14ac:dyDescent="0.4">
      <c r="F41" s="72"/>
      <c r="G41" s="72"/>
      <c r="H41" s="72"/>
      <c r="I41" s="44"/>
      <c r="J41" s="56"/>
      <c r="K41" s="44"/>
      <c r="L41" s="56"/>
      <c r="M41" s="108"/>
      <c r="U41" s="12"/>
      <c r="V41" s="12"/>
      <c r="W41" s="12"/>
      <c r="X41" s="12"/>
    </row>
    <row r="42" spans="1:24" ht="18" customHeight="1" x14ac:dyDescent="0.4">
      <c r="A42" s="5" t="s">
        <v>174</v>
      </c>
      <c r="F42" s="72"/>
      <c r="G42" s="72"/>
      <c r="H42" s="72"/>
      <c r="I42" s="44"/>
      <c r="J42" s="56"/>
      <c r="K42" s="44"/>
      <c r="L42" s="56"/>
      <c r="M42" s="108"/>
      <c r="U42" s="12"/>
      <c r="V42" s="12"/>
      <c r="W42" s="12"/>
      <c r="X42" s="12"/>
    </row>
    <row r="43" spans="1:24" ht="18" customHeight="1" x14ac:dyDescent="0.4">
      <c r="M43" s="108"/>
      <c r="U43" s="12"/>
      <c r="V43" s="12"/>
      <c r="W43" s="12"/>
      <c r="X43" s="12"/>
    </row>
    <row r="44" spans="1:24" ht="18" customHeight="1" x14ac:dyDescent="0.4">
      <c r="M44" s="108"/>
      <c r="U44" s="12"/>
      <c r="V44" s="12"/>
      <c r="W44" s="12"/>
      <c r="X44" s="12"/>
    </row>
    <row r="45" spans="1:24" ht="18" customHeight="1" x14ac:dyDescent="0.4">
      <c r="M45" s="108"/>
      <c r="U45" s="12"/>
      <c r="V45" s="12"/>
      <c r="W45" s="12"/>
      <c r="X45" s="12"/>
    </row>
    <row r="46" spans="1:24" ht="18" customHeight="1" x14ac:dyDescent="0.4">
      <c r="A46" s="120"/>
      <c r="B46" s="18" t="s">
        <v>21</v>
      </c>
      <c r="C46" s="120"/>
      <c r="D46" s="18"/>
      <c r="F46" s="18" t="s">
        <v>21</v>
      </c>
      <c r="I46" s="120"/>
      <c r="J46" s="120"/>
      <c r="K46" s="120"/>
      <c r="L46" s="120"/>
      <c r="M46" s="108"/>
      <c r="U46" s="12"/>
      <c r="V46" s="12"/>
      <c r="W46" s="12"/>
      <c r="X46" s="12"/>
    </row>
    <row r="47" spans="1:24" ht="18" customHeight="1" x14ac:dyDescent="0.4">
      <c r="A47" s="120"/>
      <c r="B47" s="18"/>
      <c r="C47" s="120"/>
      <c r="D47" s="18"/>
      <c r="F47" s="18"/>
      <c r="I47" s="120"/>
      <c r="J47" s="120"/>
      <c r="K47" s="120"/>
      <c r="L47" s="120"/>
      <c r="M47" s="108"/>
      <c r="U47" s="12"/>
      <c r="V47" s="12"/>
      <c r="W47" s="12"/>
      <c r="X47" s="12"/>
    </row>
    <row r="48" spans="1:24" ht="18" customHeight="1" x14ac:dyDescent="0.4">
      <c r="A48" s="133" t="str">
        <f>+A2</f>
        <v>บริษัท บรุ๊คเคอร์ กรุ๊ป จำกัด (มหาชน) และบริษัทย่อย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08"/>
      <c r="U48" s="12"/>
      <c r="V48" s="12"/>
      <c r="W48" s="12"/>
      <c r="X48" s="12"/>
    </row>
    <row r="49" spans="1:24" ht="18" customHeight="1" x14ac:dyDescent="0.4">
      <c r="A49" s="132" t="s">
        <v>94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08"/>
      <c r="U49" s="12"/>
      <c r="V49" s="12"/>
      <c r="W49" s="12"/>
      <c r="X49" s="12"/>
    </row>
    <row r="50" spans="1:24" ht="18" customHeight="1" x14ac:dyDescent="0.4">
      <c r="A50" s="133" t="str">
        <f>+A4</f>
        <v>สำหรับงวดสามเดือนสิ้นสุดวันที่ 31 มีนาคม 2563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08"/>
      <c r="U50" s="12"/>
      <c r="V50" s="12"/>
      <c r="W50" s="12"/>
      <c r="X50" s="12"/>
    </row>
    <row r="51" spans="1:24" ht="18" customHeight="1" x14ac:dyDescent="0.4">
      <c r="C51" s="121"/>
      <c r="D51" s="121"/>
      <c r="E51" s="121"/>
      <c r="F51" s="129" t="s">
        <v>13</v>
      </c>
      <c r="G51" s="129"/>
      <c r="H51" s="129"/>
      <c r="I51" s="129"/>
      <c r="J51" s="129"/>
      <c r="K51" s="129"/>
      <c r="L51" s="129"/>
      <c r="M51" s="108"/>
      <c r="U51" s="12"/>
      <c r="V51" s="12"/>
      <c r="W51" s="12"/>
      <c r="X51" s="12"/>
    </row>
    <row r="52" spans="1:24" ht="18" customHeight="1" x14ac:dyDescent="0.4">
      <c r="C52" s="5" t="s">
        <v>1</v>
      </c>
      <c r="F52" s="130" t="s">
        <v>34</v>
      </c>
      <c r="G52" s="130"/>
      <c r="H52" s="130"/>
      <c r="J52" s="134" t="s">
        <v>35</v>
      </c>
      <c r="K52" s="134"/>
      <c r="L52" s="134"/>
      <c r="M52" s="108"/>
      <c r="U52" s="12"/>
      <c r="V52" s="12"/>
      <c r="W52" s="12"/>
      <c r="X52" s="12"/>
    </row>
    <row r="53" spans="1:24" ht="18" customHeight="1" x14ac:dyDescent="0.4">
      <c r="F53" s="129" t="str">
        <f>+F7</f>
        <v>สำหรับงวดสามเดือนสิ้นสุดวันที่ 31 มีนาคม</v>
      </c>
      <c r="G53" s="129"/>
      <c r="H53" s="129"/>
      <c r="I53" s="129"/>
      <c r="J53" s="129"/>
      <c r="K53" s="129"/>
      <c r="L53" s="129"/>
      <c r="M53" s="108"/>
      <c r="U53" s="12"/>
      <c r="V53" s="12"/>
      <c r="W53" s="12"/>
      <c r="X53" s="12"/>
    </row>
    <row r="54" spans="1:24" ht="18" customHeight="1" x14ac:dyDescent="0.4">
      <c r="D54" s="119" t="s">
        <v>40</v>
      </c>
      <c r="E54" s="20"/>
      <c r="F54" s="47">
        <f>+F8</f>
        <v>2563</v>
      </c>
      <c r="G54" s="48"/>
      <c r="H54" s="47">
        <f>+H8</f>
        <v>2562</v>
      </c>
      <c r="I54" s="35"/>
      <c r="J54" s="47">
        <f>+J8</f>
        <v>2563</v>
      </c>
      <c r="K54" s="48"/>
      <c r="L54" s="47">
        <f>+L8</f>
        <v>2562</v>
      </c>
      <c r="M54" s="108"/>
      <c r="U54" s="12"/>
      <c r="V54" s="12"/>
      <c r="W54" s="12"/>
      <c r="X54" s="12"/>
    </row>
    <row r="55" spans="1:24" ht="18" customHeight="1" x14ac:dyDescent="0.4">
      <c r="F55" s="125"/>
      <c r="G55" s="125"/>
      <c r="H55" s="91"/>
      <c r="L55" s="91"/>
      <c r="M55" s="108"/>
      <c r="U55" s="12"/>
      <c r="V55" s="12"/>
      <c r="W55" s="12"/>
      <c r="X55" s="12"/>
    </row>
    <row r="56" spans="1:24" ht="18" customHeight="1" x14ac:dyDescent="0.4">
      <c r="A56" s="5" t="s">
        <v>180</v>
      </c>
      <c r="F56" s="79">
        <f>+F29</f>
        <v>-307583432.19999999</v>
      </c>
      <c r="G56" s="69"/>
      <c r="H56" s="79">
        <f>+H29</f>
        <v>4168961.1999999937</v>
      </c>
      <c r="I56" s="44"/>
      <c r="J56" s="79">
        <f>+J29</f>
        <v>-246020174.24000004</v>
      </c>
      <c r="K56" s="44"/>
      <c r="L56" s="79">
        <f>+L29</f>
        <v>126038935.93999997</v>
      </c>
      <c r="M56" s="108"/>
      <c r="U56" s="12"/>
      <c r="V56" s="12"/>
      <c r="W56" s="12"/>
      <c r="X56" s="12"/>
    </row>
    <row r="57" spans="1:24" ht="18" customHeight="1" x14ac:dyDescent="0.4">
      <c r="F57" s="68"/>
      <c r="G57" s="69"/>
      <c r="H57" s="68"/>
      <c r="I57" s="44"/>
      <c r="J57" s="68"/>
      <c r="K57" s="44"/>
      <c r="L57" s="68"/>
      <c r="M57" s="108"/>
      <c r="U57" s="12"/>
      <c r="V57" s="12"/>
      <c r="W57" s="12"/>
      <c r="X57" s="12"/>
    </row>
    <row r="58" spans="1:24" ht="18" customHeight="1" x14ac:dyDescent="0.4">
      <c r="A58" s="5" t="s">
        <v>128</v>
      </c>
      <c r="F58" s="68"/>
      <c r="G58" s="69"/>
      <c r="H58" s="68"/>
      <c r="I58" s="44"/>
      <c r="J58" s="73"/>
      <c r="K58" s="44"/>
      <c r="L58" s="73"/>
      <c r="M58" s="108"/>
      <c r="U58" s="12"/>
      <c r="V58" s="12"/>
      <c r="W58" s="12"/>
      <c r="X58" s="12"/>
    </row>
    <row r="59" spans="1:24" ht="18" customHeight="1" x14ac:dyDescent="0.4">
      <c r="A59" s="5" t="s">
        <v>144</v>
      </c>
      <c r="F59" s="68"/>
      <c r="G59" s="69"/>
      <c r="H59" s="68"/>
      <c r="I59" s="44"/>
      <c r="J59" s="73"/>
      <c r="K59" s="44"/>
      <c r="L59" s="73"/>
      <c r="M59" s="108"/>
      <c r="U59" s="12"/>
      <c r="V59" s="12"/>
      <c r="W59" s="12"/>
      <c r="X59" s="12"/>
    </row>
    <row r="60" spans="1:24" ht="18" customHeight="1" x14ac:dyDescent="0.4">
      <c r="B60" s="5" t="s">
        <v>100</v>
      </c>
      <c r="F60" s="74">
        <v>6233410.3499999996</v>
      </c>
      <c r="G60" s="77"/>
      <c r="H60" s="74">
        <v>-12895207.01</v>
      </c>
      <c r="I60" s="65"/>
      <c r="J60" s="73">
        <v>0</v>
      </c>
      <c r="K60" s="65"/>
      <c r="L60" s="73">
        <v>0</v>
      </c>
      <c r="M60" s="108"/>
      <c r="S60" s="65"/>
      <c r="U60" s="12"/>
      <c r="V60" s="12"/>
      <c r="W60" s="12"/>
      <c r="X60" s="12"/>
    </row>
    <row r="61" spans="1:24" ht="18" hidden="1" customHeight="1" x14ac:dyDescent="0.4">
      <c r="A61" s="5" t="s">
        <v>145</v>
      </c>
      <c r="F61" s="74"/>
      <c r="G61" s="77"/>
      <c r="H61" s="74"/>
      <c r="I61" s="65"/>
      <c r="J61" s="73"/>
      <c r="K61" s="65"/>
      <c r="L61" s="73"/>
      <c r="M61" s="108"/>
      <c r="S61" s="65"/>
      <c r="U61" s="12"/>
      <c r="V61" s="12"/>
      <c r="W61" s="12"/>
      <c r="X61" s="12"/>
    </row>
    <row r="62" spans="1:24" ht="18" hidden="1" customHeight="1" x14ac:dyDescent="0.4">
      <c r="B62" s="5" t="s">
        <v>140</v>
      </c>
      <c r="F62" s="74"/>
      <c r="G62" s="77"/>
      <c r="H62" s="74"/>
      <c r="I62" s="65"/>
      <c r="J62" s="73"/>
      <c r="K62" s="65"/>
      <c r="L62" s="73"/>
      <c r="M62" s="108"/>
      <c r="S62" s="65"/>
      <c r="U62" s="12"/>
      <c r="V62" s="12"/>
      <c r="W62" s="12"/>
      <c r="X62" s="12"/>
    </row>
    <row r="63" spans="1:24" ht="18" hidden="1" customHeight="1" x14ac:dyDescent="0.4">
      <c r="C63" s="5" t="s">
        <v>141</v>
      </c>
      <c r="D63" s="45"/>
      <c r="F63" s="74">
        <v>0</v>
      </c>
      <c r="G63" s="77"/>
      <c r="H63" s="74">
        <v>0</v>
      </c>
      <c r="I63" s="65"/>
      <c r="J63" s="73">
        <v>0</v>
      </c>
      <c r="K63" s="65"/>
      <c r="L63" s="73">
        <v>0</v>
      </c>
      <c r="M63" s="108"/>
      <c r="S63" s="65"/>
      <c r="U63" s="12"/>
      <c r="V63" s="12"/>
      <c r="W63" s="12"/>
      <c r="X63" s="12"/>
    </row>
    <row r="64" spans="1:24" ht="18" hidden="1" customHeight="1" x14ac:dyDescent="0.4">
      <c r="B64" s="5" t="s">
        <v>155</v>
      </c>
      <c r="D64" s="45"/>
      <c r="F64" s="75">
        <v>0</v>
      </c>
      <c r="G64" s="69"/>
      <c r="H64" s="75">
        <v>0</v>
      </c>
      <c r="I64" s="44"/>
      <c r="J64" s="75">
        <v>0</v>
      </c>
      <c r="K64" s="44"/>
      <c r="L64" s="75">
        <v>0</v>
      </c>
      <c r="M64" s="108"/>
      <c r="S64" s="65"/>
      <c r="U64" s="12"/>
      <c r="V64" s="12"/>
      <c r="W64" s="12"/>
      <c r="X64" s="12"/>
    </row>
    <row r="65" spans="1:24" ht="18" customHeight="1" x14ac:dyDescent="0.4">
      <c r="A65" s="5" t="s">
        <v>181</v>
      </c>
      <c r="F65" s="86">
        <f>SUM(F60:F64)</f>
        <v>6233410.3499999996</v>
      </c>
      <c r="G65" s="69"/>
      <c r="H65" s="86">
        <f>SUM(H60:H64)</f>
        <v>-12895207.01</v>
      </c>
      <c r="I65" s="44"/>
      <c r="J65" s="86">
        <f>SUM(J60:J64)</f>
        <v>0</v>
      </c>
      <c r="K65" s="44"/>
      <c r="L65" s="86">
        <f>SUM(L60:L64)</f>
        <v>0</v>
      </c>
      <c r="M65" s="108"/>
      <c r="U65" s="12"/>
      <c r="V65" s="12"/>
      <c r="W65" s="12"/>
      <c r="X65" s="12"/>
    </row>
    <row r="66" spans="1:24" ht="18" customHeight="1" x14ac:dyDescent="0.4">
      <c r="F66" s="68"/>
      <c r="G66" s="69"/>
      <c r="H66" s="68"/>
      <c r="I66" s="44"/>
      <c r="J66" s="56"/>
      <c r="K66" s="44"/>
      <c r="L66" s="56"/>
      <c r="M66" s="108"/>
      <c r="U66" s="12"/>
      <c r="V66" s="12"/>
      <c r="W66" s="12"/>
      <c r="X66" s="12"/>
    </row>
    <row r="67" spans="1:24" ht="18" customHeight="1" thickBot="1" x14ac:dyDescent="0.45">
      <c r="A67" s="5" t="s">
        <v>182</v>
      </c>
      <c r="F67" s="85">
        <f>+F56+F65</f>
        <v>-301350021.84999996</v>
      </c>
      <c r="G67" s="69"/>
      <c r="H67" s="85">
        <f>+H56+H65</f>
        <v>-8726245.8100000061</v>
      </c>
      <c r="I67" s="44"/>
      <c r="J67" s="85">
        <f>+J56+J65</f>
        <v>-246020174.24000004</v>
      </c>
      <c r="K67" s="44"/>
      <c r="L67" s="85">
        <f>+L56+L65</f>
        <v>126038935.93999997</v>
      </c>
      <c r="M67" s="108"/>
      <c r="U67" s="12"/>
      <c r="V67" s="12"/>
      <c r="W67" s="12"/>
      <c r="X67" s="12"/>
    </row>
    <row r="68" spans="1:24" ht="18" customHeight="1" thickTop="1" x14ac:dyDescent="0.4">
      <c r="F68" s="72"/>
      <c r="G68" s="72"/>
      <c r="H68" s="72"/>
      <c r="I68" s="44"/>
      <c r="J68" s="56"/>
      <c r="K68" s="44"/>
      <c r="L68" s="56"/>
      <c r="M68" s="108"/>
      <c r="U68" s="12"/>
      <c r="V68" s="12"/>
      <c r="W68" s="12"/>
      <c r="X68" s="12"/>
    </row>
    <row r="69" spans="1:24" ht="18" customHeight="1" x14ac:dyDescent="0.4">
      <c r="A69" s="50" t="s">
        <v>105</v>
      </c>
      <c r="B69" s="50"/>
      <c r="C69" s="50"/>
      <c r="D69" s="51"/>
      <c r="E69" s="52"/>
      <c r="F69" s="82"/>
      <c r="G69" s="83"/>
      <c r="H69" s="82"/>
      <c r="I69" s="84"/>
      <c r="J69" s="82"/>
      <c r="K69" s="83"/>
      <c r="L69" s="82"/>
      <c r="M69" s="108"/>
      <c r="U69" s="12"/>
      <c r="V69" s="12"/>
      <c r="W69" s="12"/>
      <c r="X69" s="12"/>
    </row>
    <row r="70" spans="1:24" ht="18" customHeight="1" x14ac:dyDescent="0.4">
      <c r="A70" s="50"/>
      <c r="B70" s="50" t="s">
        <v>107</v>
      </c>
      <c r="C70" s="50"/>
      <c r="D70" s="51"/>
      <c r="E70" s="53">
        <v>852812933</v>
      </c>
      <c r="F70" s="74">
        <f>+F67-F71</f>
        <v>-302770259.52999997</v>
      </c>
      <c r="G70" s="77"/>
      <c r="H70" s="74">
        <f>+H67-H71</f>
        <v>-11783698.700000007</v>
      </c>
      <c r="I70" s="77"/>
      <c r="J70" s="74">
        <f>+J67-J71</f>
        <v>-246020174.24000004</v>
      </c>
      <c r="K70" s="77"/>
      <c r="L70" s="74">
        <f>+L67-L71</f>
        <v>126038935.93999997</v>
      </c>
      <c r="M70" s="108"/>
      <c r="U70" s="12"/>
      <c r="V70" s="12"/>
      <c r="W70" s="12"/>
      <c r="X70" s="12"/>
    </row>
    <row r="71" spans="1:24" ht="18" customHeight="1" x14ac:dyDescent="0.4">
      <c r="A71" s="50"/>
      <c r="B71" s="5" t="s">
        <v>108</v>
      </c>
      <c r="D71" s="51"/>
      <c r="E71" s="53">
        <v>-1541152</v>
      </c>
      <c r="F71" s="74">
        <f>+F33</f>
        <v>1420237.68</v>
      </c>
      <c r="G71" s="73"/>
      <c r="H71" s="74">
        <f>+H33</f>
        <v>3057452.89</v>
      </c>
      <c r="I71" s="84"/>
      <c r="J71" s="74">
        <f>+J33</f>
        <v>0</v>
      </c>
      <c r="K71" s="84"/>
      <c r="L71" s="74">
        <f>+L33</f>
        <v>0</v>
      </c>
      <c r="M71" s="108"/>
      <c r="U71" s="12"/>
      <c r="V71" s="12"/>
      <c r="W71" s="12"/>
      <c r="X71" s="12"/>
    </row>
    <row r="72" spans="1:24" ht="18" customHeight="1" thickBot="1" x14ac:dyDescent="0.45">
      <c r="A72" s="54"/>
      <c r="B72" s="54"/>
      <c r="C72" s="54"/>
      <c r="D72" s="51"/>
      <c r="E72" s="53"/>
      <c r="F72" s="80">
        <f>SUM(F70:F71)</f>
        <v>-301350021.84999996</v>
      </c>
      <c r="G72" s="83"/>
      <c r="H72" s="80">
        <f>SUM(H70:H71)</f>
        <v>-8726245.8100000061</v>
      </c>
      <c r="I72" s="83"/>
      <c r="J72" s="80">
        <f>SUM(J70:J71)</f>
        <v>-246020174.24000004</v>
      </c>
      <c r="K72" s="83"/>
      <c r="L72" s="80">
        <f>SUM(L70:L71)</f>
        <v>126038935.93999997</v>
      </c>
      <c r="M72" s="108"/>
      <c r="U72" s="12"/>
      <c r="V72" s="12"/>
      <c r="W72" s="12"/>
      <c r="X72" s="12"/>
    </row>
    <row r="73" spans="1:24" ht="18" customHeight="1" thickTop="1" x14ac:dyDescent="0.4">
      <c r="A73" s="117"/>
      <c r="B73" s="117"/>
      <c r="C73" s="117"/>
      <c r="D73" s="20"/>
      <c r="E73" s="20"/>
      <c r="F73" s="77"/>
      <c r="G73" s="77"/>
      <c r="H73" s="77"/>
      <c r="I73" s="65"/>
      <c r="J73" s="73"/>
      <c r="K73" s="65"/>
      <c r="L73" s="73"/>
      <c r="M73" s="108"/>
      <c r="U73" s="12"/>
      <c r="V73" s="12"/>
      <c r="W73" s="12"/>
      <c r="X73" s="12"/>
    </row>
    <row r="74" spans="1:24" ht="18" customHeight="1" x14ac:dyDescent="0.4">
      <c r="A74" s="5" t="s">
        <v>174</v>
      </c>
      <c r="B74" s="117"/>
      <c r="C74" s="117"/>
      <c r="D74" s="20"/>
      <c r="E74" s="20"/>
      <c r="F74" s="77"/>
      <c r="G74" s="77"/>
      <c r="H74" s="77"/>
      <c r="I74" s="65"/>
      <c r="J74" s="73"/>
      <c r="K74" s="65"/>
      <c r="L74" s="73"/>
      <c r="M74" s="108"/>
      <c r="U74" s="12"/>
      <c r="V74" s="12"/>
      <c r="W74" s="12"/>
      <c r="X74" s="12"/>
    </row>
    <row r="75" spans="1:24" ht="18" customHeight="1" x14ac:dyDescent="0.4">
      <c r="A75" s="117"/>
      <c r="B75" s="117"/>
      <c r="C75" s="117"/>
      <c r="D75" s="20"/>
      <c r="E75" s="20"/>
      <c r="F75" s="10"/>
      <c r="G75" s="10"/>
      <c r="H75" s="10"/>
      <c r="I75" s="117"/>
      <c r="J75" s="11"/>
      <c r="K75" s="30"/>
      <c r="L75" s="11"/>
      <c r="M75" s="108"/>
      <c r="U75" s="12"/>
      <c r="V75" s="12"/>
      <c r="W75" s="12"/>
      <c r="X75" s="12"/>
    </row>
    <row r="76" spans="1:24" ht="18" customHeight="1" x14ac:dyDescent="0.4">
      <c r="A76" s="117"/>
      <c r="B76" s="117"/>
      <c r="C76" s="117"/>
      <c r="D76" s="20"/>
      <c r="E76" s="20"/>
      <c r="F76" s="10"/>
      <c r="G76" s="10"/>
      <c r="H76" s="10"/>
      <c r="I76" s="117"/>
      <c r="J76" s="11"/>
      <c r="K76" s="30"/>
      <c r="L76" s="11"/>
      <c r="M76" s="108"/>
      <c r="U76" s="12"/>
      <c r="V76" s="12"/>
      <c r="W76" s="12"/>
      <c r="X76" s="12"/>
    </row>
    <row r="77" spans="1:24" ht="18" customHeight="1" x14ac:dyDescent="0.4">
      <c r="A77" s="117"/>
      <c r="B77" s="117"/>
      <c r="C77" s="117"/>
      <c r="D77" s="20"/>
      <c r="E77" s="20"/>
      <c r="F77" s="10"/>
      <c r="G77" s="10"/>
      <c r="H77" s="10"/>
      <c r="I77" s="117"/>
      <c r="J77" s="11"/>
      <c r="K77" s="30"/>
      <c r="L77" s="11"/>
      <c r="M77" s="108"/>
      <c r="U77" s="12"/>
      <c r="V77" s="12"/>
      <c r="W77" s="12"/>
      <c r="X77" s="12"/>
    </row>
    <row r="78" spans="1:24" ht="18" customHeight="1" x14ac:dyDescent="0.4">
      <c r="A78" s="117"/>
      <c r="B78" s="117"/>
      <c r="C78" s="117"/>
      <c r="D78" s="20"/>
      <c r="E78" s="20"/>
      <c r="F78" s="10"/>
      <c r="G78" s="10"/>
      <c r="H78" s="10"/>
      <c r="I78" s="117"/>
      <c r="J78" s="11"/>
      <c r="K78" s="30"/>
      <c r="L78" s="11"/>
      <c r="M78" s="108"/>
      <c r="U78" s="12"/>
      <c r="V78" s="12"/>
      <c r="W78" s="12"/>
      <c r="X78" s="12"/>
    </row>
    <row r="79" spans="1:24" ht="18" customHeight="1" x14ac:dyDescent="0.4">
      <c r="A79" s="117"/>
      <c r="B79" s="117"/>
      <c r="C79" s="117"/>
      <c r="D79" s="20"/>
      <c r="E79" s="20"/>
      <c r="F79" s="10"/>
      <c r="G79" s="10"/>
      <c r="H79" s="10"/>
      <c r="I79" s="117"/>
      <c r="J79" s="11"/>
      <c r="K79" s="30"/>
      <c r="L79" s="11"/>
      <c r="M79" s="108"/>
      <c r="U79" s="12"/>
      <c r="V79" s="12"/>
      <c r="W79" s="12"/>
      <c r="X79" s="12"/>
    </row>
    <row r="80" spans="1:24" ht="18" customHeight="1" x14ac:dyDescent="0.4">
      <c r="A80" s="117"/>
      <c r="B80" s="117"/>
      <c r="C80" s="117"/>
      <c r="D80" s="20"/>
      <c r="E80" s="20"/>
      <c r="F80" s="10"/>
      <c r="G80" s="10"/>
      <c r="H80" s="10"/>
      <c r="I80" s="117"/>
      <c r="J80" s="11"/>
      <c r="K80" s="30"/>
      <c r="L80" s="11"/>
      <c r="M80" s="108"/>
      <c r="U80" s="12"/>
      <c r="V80" s="12"/>
      <c r="W80" s="12"/>
      <c r="X80" s="12"/>
    </row>
    <row r="81" spans="1:24" ht="18" customHeight="1" x14ac:dyDescent="0.4">
      <c r="A81" s="117"/>
      <c r="B81" s="117"/>
      <c r="C81" s="117"/>
      <c r="D81" s="20"/>
      <c r="E81" s="20"/>
      <c r="F81" s="10"/>
      <c r="G81" s="10"/>
      <c r="H81" s="10"/>
      <c r="I81" s="117"/>
      <c r="J81" s="11"/>
      <c r="K81" s="30"/>
      <c r="L81" s="11"/>
      <c r="M81" s="108"/>
      <c r="U81" s="12"/>
      <c r="V81" s="12"/>
      <c r="W81" s="12"/>
      <c r="X81" s="12"/>
    </row>
    <row r="82" spans="1:24" ht="18" customHeight="1" x14ac:dyDescent="0.4">
      <c r="A82" s="117"/>
      <c r="B82" s="117"/>
      <c r="C82" s="117"/>
      <c r="D82" s="20"/>
      <c r="E82" s="20"/>
      <c r="F82" s="10"/>
      <c r="G82" s="10"/>
      <c r="H82" s="10"/>
      <c r="I82" s="117"/>
      <c r="J82" s="11"/>
      <c r="K82" s="30"/>
      <c r="L82" s="11"/>
      <c r="M82" s="108"/>
      <c r="U82" s="12"/>
      <c r="V82" s="12"/>
      <c r="W82" s="12"/>
      <c r="X82" s="12"/>
    </row>
    <row r="83" spans="1:24" ht="18" customHeight="1" x14ac:dyDescent="0.4">
      <c r="A83" s="117"/>
      <c r="B83" s="117"/>
      <c r="C83" s="117"/>
      <c r="D83" s="20"/>
      <c r="E83" s="20"/>
      <c r="F83" s="10"/>
      <c r="G83" s="10"/>
      <c r="H83" s="10"/>
      <c r="I83" s="117"/>
      <c r="J83" s="11"/>
      <c r="K83" s="30"/>
      <c r="L83" s="11"/>
      <c r="M83" s="108"/>
      <c r="U83" s="12"/>
      <c r="V83" s="12"/>
      <c r="W83" s="12"/>
      <c r="X83" s="12"/>
    </row>
    <row r="84" spans="1:24" ht="18" customHeight="1" x14ac:dyDescent="0.4">
      <c r="A84" s="117"/>
      <c r="B84" s="117"/>
      <c r="C84" s="117"/>
      <c r="D84" s="20"/>
      <c r="E84" s="20"/>
      <c r="F84" s="10"/>
      <c r="G84" s="10"/>
      <c r="H84" s="10"/>
      <c r="I84" s="117"/>
      <c r="J84" s="11"/>
      <c r="K84" s="30"/>
      <c r="L84" s="11"/>
      <c r="M84" s="108"/>
      <c r="U84" s="12"/>
      <c r="V84" s="12"/>
      <c r="W84" s="12"/>
      <c r="X84" s="12"/>
    </row>
    <row r="85" spans="1:24" ht="18" customHeight="1" x14ac:dyDescent="0.4">
      <c r="A85" s="117"/>
      <c r="B85" s="117"/>
      <c r="C85" s="117"/>
      <c r="D85" s="20"/>
      <c r="E85" s="20"/>
      <c r="F85" s="10"/>
      <c r="G85" s="10"/>
      <c r="H85" s="10"/>
      <c r="I85" s="117"/>
      <c r="J85" s="11"/>
      <c r="K85" s="30"/>
      <c r="L85" s="11"/>
      <c r="M85" s="108"/>
      <c r="U85" s="12"/>
      <c r="V85" s="12"/>
      <c r="W85" s="12"/>
      <c r="X85" s="12"/>
    </row>
    <row r="86" spans="1:24" ht="18" customHeight="1" x14ac:dyDescent="0.4">
      <c r="A86" s="117"/>
      <c r="B86" s="117"/>
      <c r="C86" s="117"/>
      <c r="D86" s="20"/>
      <c r="E86" s="20"/>
      <c r="F86" s="10"/>
      <c r="G86" s="10"/>
      <c r="H86" s="10"/>
      <c r="I86" s="117"/>
      <c r="J86" s="11"/>
      <c r="K86" s="30"/>
      <c r="L86" s="11"/>
      <c r="M86" s="108"/>
      <c r="U86" s="12"/>
      <c r="V86" s="12"/>
      <c r="W86" s="12"/>
      <c r="X86" s="12"/>
    </row>
    <row r="87" spans="1:24" ht="18" customHeight="1" x14ac:dyDescent="0.4">
      <c r="B87" s="117"/>
      <c r="C87" s="117"/>
      <c r="D87" s="57"/>
      <c r="E87" s="20"/>
      <c r="F87" s="10"/>
      <c r="G87" s="10"/>
      <c r="H87" s="10"/>
      <c r="I87" s="117"/>
      <c r="J87" s="11"/>
      <c r="K87" s="117"/>
      <c r="L87" s="11"/>
      <c r="M87" s="108"/>
      <c r="U87" s="12"/>
      <c r="V87" s="12"/>
      <c r="W87" s="12"/>
      <c r="X87" s="12"/>
    </row>
    <row r="88" spans="1:24" ht="18" customHeight="1" x14ac:dyDescent="0.4">
      <c r="A88" s="117"/>
      <c r="B88" s="117"/>
      <c r="C88" s="117"/>
      <c r="D88" s="20"/>
      <c r="E88" s="20"/>
      <c r="F88" s="20"/>
      <c r="G88" s="20"/>
      <c r="H88" s="20"/>
      <c r="I88" s="117"/>
      <c r="J88" s="11"/>
      <c r="K88" s="117"/>
      <c r="L88" s="11"/>
      <c r="M88" s="108"/>
      <c r="U88" s="12"/>
      <c r="V88" s="12"/>
      <c r="W88" s="12"/>
      <c r="X88" s="12"/>
    </row>
    <row r="89" spans="1:24" ht="18" customHeight="1" x14ac:dyDescent="0.4">
      <c r="A89" s="117"/>
      <c r="B89" s="117"/>
      <c r="C89" s="117"/>
      <c r="D89" s="20"/>
      <c r="E89" s="20"/>
      <c r="F89" s="10"/>
      <c r="G89" s="10"/>
      <c r="H89" s="10"/>
      <c r="I89" s="117"/>
      <c r="J89" s="11"/>
      <c r="K89" s="117"/>
      <c r="L89" s="11"/>
      <c r="M89" s="108"/>
      <c r="U89" s="12"/>
      <c r="V89" s="12"/>
      <c r="W89" s="12"/>
      <c r="X89" s="12"/>
    </row>
    <row r="90" spans="1:24" ht="18" customHeight="1" x14ac:dyDescent="0.4">
      <c r="A90" s="117"/>
      <c r="B90" s="13"/>
      <c r="C90" s="117"/>
      <c r="D90" s="58"/>
      <c r="E90" s="20"/>
      <c r="F90" s="11"/>
      <c r="G90" s="10"/>
      <c r="H90" s="11"/>
      <c r="I90" s="13"/>
      <c r="J90" s="11"/>
      <c r="K90" s="13"/>
      <c r="L90" s="11"/>
      <c r="M90" s="108"/>
      <c r="U90" s="12"/>
      <c r="V90" s="12"/>
      <c r="W90" s="12"/>
      <c r="X90" s="12"/>
    </row>
    <row r="91" spans="1:24" ht="18" customHeight="1" x14ac:dyDescent="0.4">
      <c r="M91" s="108"/>
      <c r="U91" s="12"/>
      <c r="V91" s="12"/>
      <c r="W91" s="12"/>
      <c r="X91" s="12"/>
    </row>
    <row r="92" spans="1:24" ht="18" customHeight="1" x14ac:dyDescent="0.4">
      <c r="M92" s="108"/>
      <c r="U92" s="12"/>
      <c r="V92" s="12"/>
      <c r="W92" s="12"/>
      <c r="X92" s="12"/>
    </row>
    <row r="93" spans="1:24" ht="18" customHeight="1" x14ac:dyDescent="0.4">
      <c r="A93" s="120"/>
      <c r="B93" s="18" t="s">
        <v>21</v>
      </c>
      <c r="C93" s="120"/>
      <c r="D93" s="18"/>
      <c r="F93" s="18" t="s">
        <v>21</v>
      </c>
      <c r="I93" s="120"/>
      <c r="J93" s="120"/>
      <c r="K93" s="120"/>
      <c r="L93" s="120"/>
      <c r="M93" s="108"/>
      <c r="U93" s="12"/>
      <c r="V93" s="12"/>
      <c r="W93" s="12"/>
      <c r="X93" s="12"/>
    </row>
    <row r="94" spans="1:24" ht="18" customHeight="1" x14ac:dyDescent="0.4">
      <c r="A94" s="120"/>
      <c r="B94" s="18"/>
      <c r="C94" s="120"/>
      <c r="D94" s="18"/>
      <c r="F94" s="18"/>
      <c r="I94" s="120"/>
      <c r="J94" s="120"/>
      <c r="K94" s="120"/>
      <c r="L94" s="120"/>
      <c r="M94" s="108"/>
      <c r="U94" s="12"/>
      <c r="V94" s="12"/>
      <c r="W94" s="12"/>
      <c r="X94" s="12"/>
    </row>
    <row r="95" spans="1:24" ht="18" customHeight="1" x14ac:dyDescent="0.4">
      <c r="A95" s="131"/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U95" s="12"/>
      <c r="V95" s="12"/>
      <c r="W95" s="12"/>
      <c r="X95" s="12"/>
    </row>
  </sheetData>
  <mergeCells count="15">
    <mergeCell ref="F7:L7"/>
    <mergeCell ref="A2:L2"/>
    <mergeCell ref="A3:L3"/>
    <mergeCell ref="F6:H6"/>
    <mergeCell ref="A4:L4"/>
    <mergeCell ref="F5:L5"/>
    <mergeCell ref="J6:L6"/>
    <mergeCell ref="A48:L48"/>
    <mergeCell ref="A95:L95"/>
    <mergeCell ref="F51:L51"/>
    <mergeCell ref="F52:H52"/>
    <mergeCell ref="J52:L52"/>
    <mergeCell ref="A49:L49"/>
    <mergeCell ref="A50:L50"/>
    <mergeCell ref="F53:L53"/>
  </mergeCells>
  <phoneticPr fontId="0" type="noConversion"/>
  <conditionalFormatting sqref="K71:K72 I71:I72 G71:G72 E69:E72 F69:G69 K33:K34 I34 G33:G34 I33:J33 E31:E34 F31:G31 I31:K31 I69:K69">
    <cfRule type="expression" priority="6" stopIfTrue="1">
      <formula>"if(E11&gt;0,#,##0;(#,##0),"-")"</formula>
    </cfRule>
  </conditionalFormatting>
  <conditionalFormatting sqref="L69">
    <cfRule type="expression" priority="1" stopIfTrue="1">
      <formula>"if(E11&gt;0,#,##0;(#,##0),"-")"</formula>
    </cfRule>
  </conditionalFormatting>
  <conditionalFormatting sqref="H31">
    <cfRule type="expression" priority="4" stopIfTrue="1">
      <formula>"if(E11&gt;0,#,##0;(#,##0),"-")"</formula>
    </cfRule>
  </conditionalFormatting>
  <conditionalFormatting sqref="L33 L31">
    <cfRule type="expression" priority="3" stopIfTrue="1">
      <formula>"if(E11&gt;0,#,##0;(#,##0),"-")"</formula>
    </cfRule>
  </conditionalFormatting>
  <conditionalFormatting sqref="H69">
    <cfRule type="expression" priority="2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&amp;C&amp;"Angsana New,Regular"&amp;P</oddFooter>
  </headerFooter>
  <rowBreaks count="1" manualBreakCount="1">
    <brk id="46" max="11" man="1"/>
  </rowBreaks>
  <ignoredErrors>
    <ignoredError sqref="G54 I54 K54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48"/>
  <sheetViews>
    <sheetView view="pageBreakPreview" zoomScaleNormal="86" zoomScaleSheetLayoutView="100" workbookViewId="0">
      <selection activeCell="B29" sqref="B29"/>
    </sheetView>
  </sheetViews>
  <sheetFormatPr defaultColWidth="9.140625" defaultRowHeight="18" x14ac:dyDescent="0.4"/>
  <cols>
    <col min="1" max="1" width="35.5703125" style="5" customWidth="1"/>
    <col min="2" max="2" width="6.5703125" style="5" customWidth="1"/>
    <col min="3" max="3" width="0.7109375" style="5" customWidth="1"/>
    <col min="4" max="4" width="12.42578125" style="5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28515625" style="5" customWidth="1"/>
    <col min="13" max="13" width="1" style="5" customWidth="1"/>
    <col min="14" max="14" width="13.28515625" style="5" customWidth="1"/>
    <col min="15" max="15" width="1" style="5" hidden="1" customWidth="1"/>
    <col min="16" max="16" width="14.7109375" style="5" hidden="1" customWidth="1"/>
    <col min="17" max="17" width="1" style="5" customWidth="1"/>
    <col min="18" max="18" width="13.28515625" style="5" customWidth="1"/>
    <col min="19" max="19" width="1" style="5" customWidth="1"/>
    <col min="20" max="20" width="13.28515625" style="5" customWidth="1"/>
    <col min="21" max="21" width="0.7109375" style="5" customWidth="1"/>
    <col min="22" max="22" width="11.85546875" style="5" customWidth="1"/>
    <col min="23" max="23" width="0.7109375" style="5" customWidth="1"/>
    <col min="24" max="24" width="14.1406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36" t="s">
        <v>178</v>
      </c>
      <c r="W1" s="136"/>
      <c r="X1" s="136"/>
    </row>
    <row r="2" spans="1:27" x14ac:dyDescent="0.4">
      <c r="A2" s="133" t="s">
        <v>52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</row>
    <row r="3" spans="1:27" x14ac:dyDescent="0.4">
      <c r="A3" s="133" t="s">
        <v>115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</row>
    <row r="4" spans="1:27" x14ac:dyDescent="0.4">
      <c r="A4" s="133" t="s">
        <v>34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</row>
    <row r="5" spans="1:27" x14ac:dyDescent="0.4">
      <c r="A5" s="133" t="s">
        <v>185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</row>
    <row r="6" spans="1:27" ht="5.25" customHeight="1" x14ac:dyDescent="0.4">
      <c r="A6" s="22"/>
      <c r="B6" s="114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</row>
    <row r="7" spans="1:27" ht="17.25" customHeight="1" x14ac:dyDescent="0.4">
      <c r="A7" s="22"/>
      <c r="B7" s="114"/>
      <c r="C7" s="110"/>
      <c r="D7" s="137" t="s">
        <v>13</v>
      </c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</row>
    <row r="8" spans="1:27" x14ac:dyDescent="0.4">
      <c r="D8" s="8"/>
      <c r="E8" s="8"/>
      <c r="F8" s="8"/>
      <c r="G8" s="8"/>
      <c r="H8" s="8"/>
      <c r="I8" s="8"/>
      <c r="J8" s="134" t="s">
        <v>19</v>
      </c>
      <c r="K8" s="134"/>
      <c r="L8" s="134"/>
      <c r="M8" s="25"/>
      <c r="N8" s="138" t="s">
        <v>111</v>
      </c>
      <c r="O8" s="138"/>
      <c r="P8" s="138"/>
      <c r="Q8" s="138"/>
      <c r="R8" s="138"/>
      <c r="S8" s="25"/>
      <c r="T8" s="59"/>
      <c r="U8" s="59"/>
      <c r="V8" s="59" t="s">
        <v>96</v>
      </c>
    </row>
    <row r="9" spans="1:27" x14ac:dyDescent="0.4">
      <c r="D9" s="8"/>
      <c r="E9" s="8"/>
      <c r="F9" s="24" t="s">
        <v>149</v>
      </c>
      <c r="G9" s="8"/>
      <c r="H9" s="24"/>
      <c r="I9" s="8"/>
      <c r="J9" s="25"/>
      <c r="K9" s="25"/>
      <c r="L9" s="25"/>
      <c r="M9" s="25"/>
      <c r="N9" s="24" t="s">
        <v>133</v>
      </c>
      <c r="O9" s="25"/>
      <c r="P9" s="96" t="s">
        <v>136</v>
      </c>
      <c r="Q9" s="25"/>
      <c r="R9" s="63" t="s">
        <v>102</v>
      </c>
      <c r="S9" s="25"/>
      <c r="T9" s="25" t="s">
        <v>89</v>
      </c>
      <c r="U9" s="25"/>
      <c r="V9" s="25" t="s">
        <v>97</v>
      </c>
    </row>
    <row r="10" spans="1:27" x14ac:dyDescent="0.4">
      <c r="D10" s="26" t="s">
        <v>22</v>
      </c>
      <c r="E10" s="26"/>
      <c r="F10" s="24" t="s">
        <v>150</v>
      </c>
      <c r="G10" s="26"/>
      <c r="H10" s="24" t="s">
        <v>62</v>
      </c>
      <c r="I10" s="24"/>
      <c r="J10" s="39" t="s">
        <v>23</v>
      </c>
      <c r="K10" s="32"/>
      <c r="L10" s="109"/>
      <c r="M10" s="109"/>
      <c r="N10" s="108" t="s">
        <v>135</v>
      </c>
      <c r="O10" s="24"/>
      <c r="P10" s="94" t="s">
        <v>137</v>
      </c>
      <c r="Q10" s="24"/>
      <c r="R10" s="24" t="s">
        <v>103</v>
      </c>
      <c r="S10" s="109"/>
      <c r="T10" s="25" t="s">
        <v>90</v>
      </c>
      <c r="U10" s="25"/>
      <c r="V10" s="25" t="s">
        <v>98</v>
      </c>
    </row>
    <row r="11" spans="1:27" x14ac:dyDescent="0.4">
      <c r="B11" s="20"/>
      <c r="D11" s="33" t="s">
        <v>24</v>
      </c>
      <c r="E11" s="28"/>
      <c r="F11" s="112" t="s">
        <v>25</v>
      </c>
      <c r="G11" s="28"/>
      <c r="H11" s="112" t="s">
        <v>63</v>
      </c>
      <c r="I11" s="27"/>
      <c r="J11" s="40" t="s">
        <v>20</v>
      </c>
      <c r="K11" s="32"/>
      <c r="L11" s="111" t="s">
        <v>3</v>
      </c>
      <c r="M11" s="25"/>
      <c r="N11" s="112" t="s">
        <v>134</v>
      </c>
      <c r="O11" s="27"/>
      <c r="P11" s="95" t="s">
        <v>138</v>
      </c>
      <c r="Q11" s="27"/>
      <c r="R11" s="112" t="s">
        <v>110</v>
      </c>
      <c r="S11" s="25"/>
      <c r="T11" s="111"/>
      <c r="U11" s="25"/>
      <c r="V11" s="111" t="s">
        <v>99</v>
      </c>
      <c r="X11" s="107" t="s">
        <v>28</v>
      </c>
      <c r="AA11" s="27"/>
    </row>
    <row r="12" spans="1:27" x14ac:dyDescent="0.4">
      <c r="C12" s="27"/>
      <c r="D12" s="12"/>
      <c r="E12" s="12"/>
      <c r="F12" s="12"/>
      <c r="G12" s="12"/>
      <c r="H12" s="12"/>
      <c r="I12" s="12"/>
      <c r="J12" s="25"/>
      <c r="K12" s="27"/>
      <c r="L12" s="37"/>
      <c r="M12" s="37"/>
      <c r="N12" s="37"/>
      <c r="O12" s="37"/>
      <c r="P12" s="37"/>
      <c r="Q12" s="37"/>
      <c r="R12" s="37"/>
      <c r="S12" s="37"/>
      <c r="T12" s="37"/>
      <c r="U12" s="28"/>
      <c r="V12" s="28"/>
      <c r="X12" s="37"/>
    </row>
    <row r="13" spans="1:27" x14ac:dyDescent="0.4">
      <c r="A13" s="12" t="s">
        <v>171</v>
      </c>
      <c r="B13" s="29"/>
      <c r="C13" s="29"/>
      <c r="D13" s="73">
        <v>704700608.25</v>
      </c>
      <c r="E13" s="73"/>
      <c r="F13" s="73">
        <v>144890157.11000001</v>
      </c>
      <c r="G13" s="73"/>
      <c r="H13" s="73">
        <v>0</v>
      </c>
      <c r="I13" s="73"/>
      <c r="J13" s="73">
        <v>70591864.099999994</v>
      </c>
      <c r="K13" s="73"/>
      <c r="L13" s="73">
        <v>1217455873.73</v>
      </c>
      <c r="M13" s="73"/>
      <c r="N13" s="73">
        <v>-23239103.050000001</v>
      </c>
      <c r="O13" s="73"/>
      <c r="P13" s="73">
        <v>0</v>
      </c>
      <c r="Q13" s="73"/>
      <c r="R13" s="73">
        <f>+P13+N13</f>
        <v>-23239103.050000001</v>
      </c>
      <c r="S13" s="73"/>
      <c r="T13" s="73">
        <f>SUM(D13:L13)+R13</f>
        <v>2114399400.1400001</v>
      </c>
      <c r="U13" s="73"/>
      <c r="V13" s="73">
        <v>74941024.799999997</v>
      </c>
      <c r="W13" s="65"/>
      <c r="X13" s="73">
        <f>+T13+V13</f>
        <v>2189340424.9400001</v>
      </c>
    </row>
    <row r="14" spans="1:27" ht="8.25" customHeight="1" x14ac:dyDescent="0.4">
      <c r="A14" s="12"/>
      <c r="B14" s="29"/>
      <c r="C14" s="29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56"/>
      <c r="X14" s="73"/>
    </row>
    <row r="15" spans="1:27" x14ac:dyDescent="0.4">
      <c r="A15" s="12" t="s">
        <v>116</v>
      </c>
      <c r="B15" s="29"/>
      <c r="C15" s="2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56"/>
      <c r="X15" s="73"/>
    </row>
    <row r="16" spans="1:27" hidden="1" x14ac:dyDescent="0.4">
      <c r="A16" s="5" t="s">
        <v>126</v>
      </c>
      <c r="B16" s="20">
        <v>20</v>
      </c>
      <c r="C16" s="29"/>
      <c r="D16" s="73">
        <v>0</v>
      </c>
      <c r="E16" s="73"/>
      <c r="F16" s="73">
        <v>0</v>
      </c>
      <c r="G16" s="73"/>
      <c r="H16" s="73">
        <v>0</v>
      </c>
      <c r="I16" s="73"/>
      <c r="J16" s="73">
        <v>0</v>
      </c>
      <c r="K16" s="56"/>
      <c r="L16" s="73">
        <v>0</v>
      </c>
      <c r="M16" s="73"/>
      <c r="N16" s="73">
        <v>0</v>
      </c>
      <c r="O16" s="73"/>
      <c r="P16" s="73">
        <v>0</v>
      </c>
      <c r="Q16" s="73"/>
      <c r="R16" s="73">
        <f>+P16+N16</f>
        <v>0</v>
      </c>
      <c r="S16" s="73"/>
      <c r="T16" s="73">
        <f>SUM(D16:L16)+R16</f>
        <v>0</v>
      </c>
      <c r="U16" s="73"/>
      <c r="V16" s="73">
        <v>0</v>
      </c>
      <c r="W16" s="56"/>
      <c r="X16" s="73">
        <f>+T16+V16</f>
        <v>0</v>
      </c>
    </row>
    <row r="17" spans="1:26" x14ac:dyDescent="0.4">
      <c r="A17" s="5" t="s">
        <v>170</v>
      </c>
      <c r="B17" s="115"/>
      <c r="D17" s="73">
        <v>0</v>
      </c>
      <c r="E17" s="73"/>
      <c r="F17" s="73">
        <v>0</v>
      </c>
      <c r="G17" s="56"/>
      <c r="H17" s="73">
        <v>0</v>
      </c>
      <c r="I17" s="73"/>
      <c r="J17" s="73">
        <v>0</v>
      </c>
      <c r="K17" s="56"/>
      <c r="L17" s="73">
        <f>+'งบกำไรขาดทุน Q1_63'!H32</f>
        <v>1111508.3099999935</v>
      </c>
      <c r="M17" s="73"/>
      <c r="N17" s="73">
        <f>+'งบกำไรขาดทุน Q1_63'!H60</f>
        <v>-12895207.01</v>
      </c>
      <c r="O17" s="73"/>
      <c r="P17" s="73">
        <f>-P19</f>
        <v>0</v>
      </c>
      <c r="Q17" s="73"/>
      <c r="R17" s="73">
        <f>+P17+N17</f>
        <v>-12895207.01</v>
      </c>
      <c r="S17" s="73"/>
      <c r="T17" s="73">
        <f>SUM(D17:L17)+R17</f>
        <v>-11783698.700000007</v>
      </c>
      <c r="U17" s="73"/>
      <c r="V17" s="73">
        <v>3057452.89</v>
      </c>
      <c r="W17" s="44"/>
      <c r="X17" s="73">
        <f>+T17+V17</f>
        <v>-8726245.8100000061</v>
      </c>
    </row>
    <row r="18" spans="1:26" hidden="1" x14ac:dyDescent="0.4">
      <c r="A18" s="12" t="s">
        <v>156</v>
      </c>
      <c r="B18" s="115"/>
      <c r="D18" s="73"/>
      <c r="E18" s="73"/>
      <c r="F18" s="73"/>
      <c r="G18" s="56"/>
      <c r="H18" s="73"/>
      <c r="I18" s="73"/>
      <c r="J18" s="73"/>
      <c r="K18" s="56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44"/>
      <c r="X18" s="73"/>
    </row>
    <row r="19" spans="1:26" hidden="1" x14ac:dyDescent="0.4">
      <c r="A19" s="12" t="s">
        <v>157</v>
      </c>
      <c r="B19" s="115"/>
      <c r="D19" s="73">
        <v>0</v>
      </c>
      <c r="E19" s="73"/>
      <c r="F19" s="73">
        <v>0</v>
      </c>
      <c r="G19" s="73"/>
      <c r="H19" s="73">
        <v>0</v>
      </c>
      <c r="I19" s="73"/>
      <c r="J19" s="73">
        <v>0</v>
      </c>
      <c r="K19" s="56"/>
      <c r="L19" s="73">
        <v>0</v>
      </c>
      <c r="M19" s="73"/>
      <c r="N19" s="73">
        <v>0</v>
      </c>
      <c r="O19" s="73"/>
      <c r="P19" s="73">
        <f>-L19</f>
        <v>0</v>
      </c>
      <c r="Q19" s="73"/>
      <c r="R19" s="73">
        <f>+P19+N19</f>
        <v>0</v>
      </c>
      <c r="S19" s="73"/>
      <c r="T19" s="73">
        <f>SUM(D19:L19)+R19</f>
        <v>0</v>
      </c>
      <c r="U19" s="73"/>
      <c r="V19" s="73">
        <v>0</v>
      </c>
      <c r="W19" s="56"/>
      <c r="X19" s="73">
        <f>+T19+V19</f>
        <v>0</v>
      </c>
    </row>
    <row r="20" spans="1:26" s="12" customFormat="1" ht="9" customHeight="1" x14ac:dyDescent="0.4">
      <c r="A20" s="5"/>
      <c r="B20" s="115"/>
      <c r="C20" s="5"/>
      <c r="D20" s="75"/>
      <c r="E20" s="73"/>
      <c r="F20" s="75"/>
      <c r="G20" s="65"/>
      <c r="H20" s="75"/>
      <c r="I20" s="73"/>
      <c r="J20" s="75"/>
      <c r="K20" s="87"/>
      <c r="L20" s="75"/>
      <c r="M20" s="73"/>
      <c r="N20" s="75"/>
      <c r="O20" s="73"/>
      <c r="P20" s="75"/>
      <c r="Q20" s="73"/>
      <c r="R20" s="75"/>
      <c r="S20" s="73"/>
      <c r="T20" s="75"/>
      <c r="U20" s="73"/>
      <c r="V20" s="75"/>
      <c r="W20" s="73"/>
      <c r="X20" s="75"/>
    </row>
    <row r="21" spans="1:26" ht="18.75" thickBot="1" x14ac:dyDescent="0.45">
      <c r="A21" s="12" t="s">
        <v>172</v>
      </c>
      <c r="D21" s="85">
        <f>SUM(D13:D20)</f>
        <v>704700608.25</v>
      </c>
      <c r="E21" s="73"/>
      <c r="F21" s="85">
        <f>SUM(F13:F20)</f>
        <v>144890157.11000001</v>
      </c>
      <c r="G21" s="56"/>
      <c r="H21" s="85">
        <f>SUM(H13:H20)</f>
        <v>0</v>
      </c>
      <c r="I21" s="73"/>
      <c r="J21" s="85">
        <f>SUM(J13:J20)</f>
        <v>70591864.099999994</v>
      </c>
      <c r="K21" s="56"/>
      <c r="L21" s="85">
        <f>SUM(L13:L20)</f>
        <v>1218567382.04</v>
      </c>
      <c r="M21" s="73"/>
      <c r="N21" s="85">
        <f>SUM(N13:N20)</f>
        <v>-36134310.060000002</v>
      </c>
      <c r="O21" s="73"/>
      <c r="P21" s="85">
        <f>SUM(P13:P20)</f>
        <v>0</v>
      </c>
      <c r="Q21" s="73"/>
      <c r="R21" s="85">
        <f>SUM(R13:R20)</f>
        <v>-36134310.060000002</v>
      </c>
      <c r="S21" s="73"/>
      <c r="T21" s="85">
        <f>SUM(T13:T20)</f>
        <v>2102615701.4400001</v>
      </c>
      <c r="U21" s="73"/>
      <c r="V21" s="85">
        <f>SUM(V13:V20)</f>
        <v>77998477.689999998</v>
      </c>
      <c r="W21" s="44"/>
      <c r="X21" s="85">
        <f>SUM(X13:X20)</f>
        <v>2180614179.1300001</v>
      </c>
    </row>
    <row r="22" spans="1:26" ht="11.25" customHeight="1" thickTop="1" x14ac:dyDescent="0.4">
      <c r="A22" s="67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73"/>
      <c r="U22" s="65"/>
      <c r="V22" s="65"/>
      <c r="W22" s="44"/>
      <c r="X22" s="44"/>
    </row>
    <row r="23" spans="1:26" x14ac:dyDescent="0.4">
      <c r="A23" s="12" t="s">
        <v>191</v>
      </c>
      <c r="B23" s="29"/>
      <c r="C23" s="29"/>
      <c r="D23" s="73">
        <v>704952772.88</v>
      </c>
      <c r="E23" s="73"/>
      <c r="F23" s="73">
        <v>145142321.72999999</v>
      </c>
      <c r="G23" s="73"/>
      <c r="H23" s="73">
        <v>1017450</v>
      </c>
      <c r="I23" s="73"/>
      <c r="J23" s="73">
        <v>88087576.040000007</v>
      </c>
      <c r="K23" s="73"/>
      <c r="L23" s="73">
        <v>1598105027.28</v>
      </c>
      <c r="M23" s="73"/>
      <c r="N23" s="73">
        <v>-39547862.479999997</v>
      </c>
      <c r="O23" s="73"/>
      <c r="P23" s="73">
        <v>0</v>
      </c>
      <c r="Q23" s="73"/>
      <c r="R23" s="73">
        <f>+P23+N23</f>
        <v>-39547862.479999997</v>
      </c>
      <c r="S23" s="73"/>
      <c r="T23" s="73">
        <f>SUM(D23:L23)+R23</f>
        <v>2497757285.4499998</v>
      </c>
      <c r="U23" s="73"/>
      <c r="V23" s="73">
        <v>75450628.849999994</v>
      </c>
      <c r="W23" s="65"/>
      <c r="X23" s="73">
        <f>+T23+V23</f>
        <v>2573207914.2999997</v>
      </c>
      <c r="Z23" s="67">
        <f>X23-'งบแสดงฐานะการเงิน Q1_63'!H116</f>
        <v>0</v>
      </c>
    </row>
    <row r="24" spans="1:26" ht="7.5" customHeight="1" x14ac:dyDescent="0.4">
      <c r="A24" s="12"/>
      <c r="B24" s="29"/>
      <c r="C24" s="29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56"/>
      <c r="X24" s="73"/>
    </row>
    <row r="25" spans="1:26" x14ac:dyDescent="0.4">
      <c r="A25" s="12" t="s">
        <v>116</v>
      </c>
      <c r="B25" s="29"/>
      <c r="C25" s="29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56"/>
      <c r="X25" s="73"/>
    </row>
    <row r="26" spans="1:26" x14ac:dyDescent="0.4">
      <c r="A26" s="5" t="s">
        <v>193</v>
      </c>
      <c r="B26" s="20">
        <v>20</v>
      </c>
      <c r="C26" s="29"/>
      <c r="D26" s="73">
        <v>508725</v>
      </c>
      <c r="E26" s="73"/>
      <c r="F26" s="73">
        <v>508725</v>
      </c>
      <c r="G26" s="73"/>
      <c r="H26" s="73">
        <v>-1017450</v>
      </c>
      <c r="I26" s="73"/>
      <c r="J26" s="73">
        <v>0</v>
      </c>
      <c r="K26" s="56"/>
      <c r="L26" s="73">
        <v>0</v>
      </c>
      <c r="M26" s="73"/>
      <c r="N26" s="73">
        <v>0</v>
      </c>
      <c r="O26" s="73"/>
      <c r="P26" s="73">
        <v>0</v>
      </c>
      <c r="Q26" s="73"/>
      <c r="R26" s="73">
        <f t="shared" ref="R26:R27" si="0">+P26+N26</f>
        <v>0</v>
      </c>
      <c r="S26" s="73"/>
      <c r="T26" s="73">
        <f t="shared" ref="T26:T27" si="1">SUM(D26:L26)+R26</f>
        <v>0</v>
      </c>
      <c r="U26" s="73"/>
      <c r="V26" s="73">
        <v>0</v>
      </c>
      <c r="W26" s="56"/>
      <c r="X26" s="73">
        <f t="shared" ref="X26:X27" si="2">+T26+V26</f>
        <v>0</v>
      </c>
    </row>
    <row r="27" spans="1:26" x14ac:dyDescent="0.4">
      <c r="A27" s="5" t="s">
        <v>194</v>
      </c>
      <c r="B27" s="20">
        <v>21.1</v>
      </c>
      <c r="C27" s="29"/>
      <c r="D27" s="73">
        <v>0</v>
      </c>
      <c r="E27" s="73"/>
      <c r="F27" s="73">
        <v>0</v>
      </c>
      <c r="G27" s="73"/>
      <c r="H27" s="73">
        <v>81030800.75</v>
      </c>
      <c r="I27" s="73"/>
      <c r="J27" s="73">
        <v>0</v>
      </c>
      <c r="K27" s="56"/>
      <c r="L27" s="73">
        <v>0</v>
      </c>
      <c r="M27" s="73"/>
      <c r="N27" s="73">
        <v>0</v>
      </c>
      <c r="O27" s="73"/>
      <c r="P27" s="73">
        <v>0</v>
      </c>
      <c r="Q27" s="73"/>
      <c r="R27" s="73">
        <f t="shared" si="0"/>
        <v>0</v>
      </c>
      <c r="S27" s="73"/>
      <c r="T27" s="73">
        <f t="shared" si="1"/>
        <v>81030800.75</v>
      </c>
      <c r="U27" s="73"/>
      <c r="V27" s="73">
        <v>0</v>
      </c>
      <c r="W27" s="56"/>
      <c r="X27" s="73">
        <f t="shared" si="2"/>
        <v>81030800.75</v>
      </c>
    </row>
    <row r="28" spans="1:26" hidden="1" x14ac:dyDescent="0.4">
      <c r="A28" s="5" t="s">
        <v>132</v>
      </c>
      <c r="B28" s="20">
        <v>20</v>
      </c>
      <c r="C28" s="29"/>
      <c r="D28" s="73">
        <v>0</v>
      </c>
      <c r="E28" s="73"/>
      <c r="F28" s="73">
        <v>0</v>
      </c>
      <c r="G28" s="73"/>
      <c r="H28" s="73">
        <v>0</v>
      </c>
      <c r="I28" s="73"/>
      <c r="J28" s="73">
        <v>0</v>
      </c>
      <c r="K28" s="56"/>
      <c r="L28" s="73">
        <v>0</v>
      </c>
      <c r="M28" s="73"/>
      <c r="N28" s="73">
        <v>0</v>
      </c>
      <c r="O28" s="73"/>
      <c r="P28" s="73">
        <v>0</v>
      </c>
      <c r="Q28" s="73"/>
      <c r="R28" s="73">
        <f>+P28+N28</f>
        <v>0</v>
      </c>
      <c r="S28" s="73"/>
      <c r="T28" s="73">
        <f>SUM(D28:L28)+R28</f>
        <v>0</v>
      </c>
      <c r="U28" s="73"/>
      <c r="V28" s="73">
        <v>0</v>
      </c>
      <c r="W28" s="56"/>
      <c r="X28" s="73">
        <f>+T28+V28</f>
        <v>0</v>
      </c>
    </row>
    <row r="29" spans="1:26" x14ac:dyDescent="0.4">
      <c r="A29" s="12" t="s">
        <v>170</v>
      </c>
      <c r="B29" s="20"/>
      <c r="C29" s="29"/>
      <c r="D29" s="73">
        <v>0</v>
      </c>
      <c r="E29" s="73"/>
      <c r="F29" s="73">
        <v>0</v>
      </c>
      <c r="G29" s="73"/>
      <c r="H29" s="73">
        <v>0</v>
      </c>
      <c r="I29" s="73"/>
      <c r="J29" s="73">
        <v>0</v>
      </c>
      <c r="K29" s="73"/>
      <c r="L29" s="73">
        <f>+'งบกำไรขาดทุน Q1_63'!F32</f>
        <v>-309003669.88</v>
      </c>
      <c r="M29" s="73"/>
      <c r="N29" s="73">
        <f>+'งบกำไรขาดทุน Q1_63'!F60</f>
        <v>6233410.3499999996</v>
      </c>
      <c r="O29" s="73"/>
      <c r="P29" s="73">
        <v>0</v>
      </c>
      <c r="Q29" s="73"/>
      <c r="R29" s="73">
        <f>+P29+N29</f>
        <v>6233410.3499999996</v>
      </c>
      <c r="S29" s="73"/>
      <c r="T29" s="73">
        <f>SUM(D29:L29)+R29</f>
        <v>-302770259.52999997</v>
      </c>
      <c r="U29" s="73"/>
      <c r="V29" s="73">
        <f>+'งบกำไรขาดทุน Q1_63'!F33</f>
        <v>1420237.68</v>
      </c>
      <c r="W29" s="73"/>
      <c r="X29" s="73">
        <f>+T29+V29</f>
        <v>-301350021.84999996</v>
      </c>
    </row>
    <row r="30" spans="1:26" hidden="1" x14ac:dyDescent="0.4">
      <c r="A30" s="12" t="s">
        <v>156</v>
      </c>
      <c r="B30" s="115"/>
      <c r="D30" s="73"/>
      <c r="E30" s="73"/>
      <c r="F30" s="73"/>
      <c r="G30" s="56"/>
      <c r="H30" s="73"/>
      <c r="I30" s="73"/>
      <c r="J30" s="73"/>
      <c r="K30" s="56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44"/>
      <c r="X30" s="73"/>
    </row>
    <row r="31" spans="1:26" hidden="1" x14ac:dyDescent="0.4">
      <c r="A31" s="12" t="s">
        <v>157</v>
      </c>
      <c r="B31" s="115"/>
      <c r="D31" s="73">
        <v>0</v>
      </c>
      <c r="E31" s="73"/>
      <c r="F31" s="73">
        <v>0</v>
      </c>
      <c r="G31" s="73"/>
      <c r="H31" s="73">
        <v>0</v>
      </c>
      <c r="I31" s="73"/>
      <c r="J31" s="73">
        <v>0</v>
      </c>
      <c r="K31" s="56"/>
      <c r="L31" s="73">
        <v>0</v>
      </c>
      <c r="M31" s="73"/>
      <c r="N31" s="73">
        <v>0</v>
      </c>
      <c r="O31" s="73"/>
      <c r="P31" s="73">
        <f>-L31</f>
        <v>0</v>
      </c>
      <c r="Q31" s="73"/>
      <c r="R31" s="73">
        <f>+P31+N31</f>
        <v>0</v>
      </c>
      <c r="S31" s="73"/>
      <c r="T31" s="73">
        <f>SUM(D31:L31)+R31</f>
        <v>0</v>
      </c>
      <c r="U31" s="73"/>
      <c r="V31" s="73">
        <v>0</v>
      </c>
      <c r="W31" s="56"/>
      <c r="X31" s="73">
        <f>+T31+V31</f>
        <v>0</v>
      </c>
    </row>
    <row r="32" spans="1:26" ht="12" customHeight="1" x14ac:dyDescent="0.4">
      <c r="B32" s="115"/>
      <c r="D32" s="75"/>
      <c r="E32" s="73"/>
      <c r="F32" s="75"/>
      <c r="G32" s="65"/>
      <c r="H32" s="75"/>
      <c r="I32" s="73"/>
      <c r="J32" s="75"/>
      <c r="K32" s="87"/>
      <c r="L32" s="75"/>
      <c r="M32" s="73"/>
      <c r="N32" s="75"/>
      <c r="O32" s="73"/>
      <c r="P32" s="75"/>
      <c r="Q32" s="73"/>
      <c r="R32" s="75"/>
      <c r="S32" s="73"/>
      <c r="T32" s="75"/>
      <c r="U32" s="73"/>
      <c r="V32" s="75"/>
      <c r="W32" s="73"/>
      <c r="X32" s="75"/>
    </row>
    <row r="33" spans="1:35" ht="18.75" thickBot="1" x14ac:dyDescent="0.45">
      <c r="A33" s="12" t="s">
        <v>192</v>
      </c>
      <c r="D33" s="85">
        <f>SUM(D23:D32)</f>
        <v>705461497.88</v>
      </c>
      <c r="E33" s="73"/>
      <c r="F33" s="85">
        <f>SUM(F23:F32)</f>
        <v>145651046.72999999</v>
      </c>
      <c r="G33" s="56"/>
      <c r="H33" s="85">
        <f>SUM(H23:H32)</f>
        <v>81030800.75</v>
      </c>
      <c r="I33" s="73"/>
      <c r="J33" s="85">
        <f>SUM(J23:J32)</f>
        <v>88087576.040000007</v>
      </c>
      <c r="K33" s="56"/>
      <c r="L33" s="85">
        <f>SUM(L23:L32)</f>
        <v>1289101357.4000001</v>
      </c>
      <c r="M33" s="73"/>
      <c r="N33" s="85">
        <f>SUM(N23:N32)</f>
        <v>-33314452.129999995</v>
      </c>
      <c r="O33" s="73"/>
      <c r="P33" s="85">
        <f>SUM(P23:P32)</f>
        <v>0</v>
      </c>
      <c r="Q33" s="73"/>
      <c r="R33" s="85">
        <f>SUM(R23:R32)</f>
        <v>-33314452.129999995</v>
      </c>
      <c r="S33" s="73"/>
      <c r="T33" s="85">
        <f>SUM(T23:T32)</f>
        <v>2276017826.6700001</v>
      </c>
      <c r="U33" s="73"/>
      <c r="V33" s="85">
        <f>SUM(V23:V32)</f>
        <v>76870866.530000001</v>
      </c>
      <c r="W33" s="44"/>
      <c r="X33" s="85">
        <f>SUM(X23:X32)</f>
        <v>2352888693.1999998</v>
      </c>
      <c r="Z33" s="67">
        <f>X33-'งบแสดงฐานะการเงิน Q1_63'!F116</f>
        <v>0</v>
      </c>
    </row>
    <row r="34" spans="1:35" ht="12.75" customHeight="1" thickTop="1" x14ac:dyDescent="0.4"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73"/>
      <c r="U34" s="44"/>
      <c r="V34" s="44"/>
      <c r="W34" s="44"/>
      <c r="X34" s="44"/>
    </row>
    <row r="35" spans="1:35" x14ac:dyDescent="0.4">
      <c r="A35" s="5" t="s">
        <v>174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56"/>
      <c r="W35" s="44"/>
      <c r="X35" s="44"/>
    </row>
    <row r="36" spans="1:35" x14ac:dyDescent="0.4"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56"/>
      <c r="W36" s="44"/>
      <c r="X36" s="44"/>
    </row>
    <row r="37" spans="1:35" x14ac:dyDescent="0.4"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35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</row>
    <row r="39" spans="1:35" x14ac:dyDescent="0.4"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</row>
    <row r="40" spans="1:35" x14ac:dyDescent="0.4"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</row>
    <row r="41" spans="1:35" x14ac:dyDescent="0.4"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</row>
    <row r="42" spans="1:35" x14ac:dyDescent="0.4"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</row>
    <row r="43" spans="1:35" x14ac:dyDescent="0.4"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</row>
    <row r="44" spans="1:35" x14ac:dyDescent="0.4"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</row>
    <row r="45" spans="1:35" x14ac:dyDescent="0.4">
      <c r="V45" s="8"/>
      <c r="X45" s="38"/>
    </row>
    <row r="46" spans="1:35" s="2" customFormat="1" x14ac:dyDescent="0.4">
      <c r="A46" s="18" t="s">
        <v>21</v>
      </c>
      <c r="C46" s="108"/>
      <c r="D46" s="18"/>
      <c r="E46" s="108"/>
      <c r="F46" s="108"/>
      <c r="G46" s="108"/>
      <c r="H46" s="18" t="s">
        <v>21</v>
      </c>
      <c r="I46" s="1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"/>
      <c r="Y46" s="1"/>
      <c r="Z46" s="3"/>
      <c r="AA46" s="1"/>
      <c r="AB46" s="1"/>
      <c r="AC46" s="1"/>
      <c r="AD46" s="1"/>
      <c r="AE46" s="1"/>
      <c r="AF46" s="1"/>
      <c r="AG46" s="1"/>
      <c r="AH46" s="1"/>
      <c r="AI46" s="1"/>
    </row>
    <row r="47" spans="1:35" s="2" customFormat="1" ht="27" customHeight="1" x14ac:dyDescent="0.4">
      <c r="A47" s="131"/>
      <c r="B47" s="131"/>
      <c r="D47" s="18"/>
      <c r="E47" s="18"/>
      <c r="F47" s="18"/>
      <c r="G47" s="18"/>
      <c r="H47" s="18"/>
      <c r="I47" s="18"/>
      <c r="J47" s="18"/>
      <c r="K47" s="18"/>
      <c r="L47" s="10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"/>
      <c r="Y47" s="1"/>
      <c r="Z47" s="3"/>
      <c r="AA47" s="1"/>
      <c r="AB47" s="1"/>
      <c r="AC47" s="1"/>
      <c r="AD47" s="1"/>
      <c r="AE47" s="1"/>
      <c r="AF47" s="1"/>
      <c r="AG47" s="1"/>
      <c r="AH47" s="1"/>
      <c r="AI47" s="1"/>
    </row>
    <row r="48" spans="1:35" ht="17.25" customHeight="1" x14ac:dyDescent="0.4">
      <c r="A48" s="19"/>
    </row>
  </sheetData>
  <mergeCells count="9">
    <mergeCell ref="V1:X1"/>
    <mergeCell ref="A47:B47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.19685039370078741" right="0" top="0.43307086614173229" bottom="0" header="0.31496062992125984" footer="0"/>
  <pageSetup paperSize="9" scale="85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0"/>
  <sheetViews>
    <sheetView view="pageBreakPreview" zoomScaleNormal="100" zoomScaleSheetLayoutView="100" workbookViewId="0">
      <selection activeCell="A26" sqref="A26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hidden="1" customWidth="1"/>
    <col min="14" max="14" width="15.7109375" style="5" hidden="1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36" t="s">
        <v>178</v>
      </c>
      <c r="M1" s="136"/>
      <c r="N1" s="136"/>
      <c r="O1" s="136"/>
      <c r="P1" s="136"/>
    </row>
    <row r="2" spans="1:17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36"/>
    </row>
    <row r="3" spans="1:17" x14ac:dyDescent="0.4">
      <c r="A3" s="133" t="s">
        <v>115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</row>
    <row r="4" spans="1:17" s="42" customFormat="1" x14ac:dyDescent="0.4">
      <c r="A4" s="133" t="s">
        <v>35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</row>
    <row r="5" spans="1:17" x14ac:dyDescent="0.4">
      <c r="A5" s="133" t="s">
        <v>185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</row>
    <row r="6" spans="1:17" ht="8.25" customHeight="1" x14ac:dyDescent="0.4">
      <c r="A6" s="110"/>
      <c r="B6" s="114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7" x14ac:dyDescent="0.4">
      <c r="D7" s="139" t="s">
        <v>13</v>
      </c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</row>
    <row r="8" spans="1:17" x14ac:dyDescent="0.4">
      <c r="D8" s="8"/>
      <c r="E8" s="8"/>
      <c r="F8" s="8"/>
      <c r="G8" s="8"/>
      <c r="H8" s="8"/>
      <c r="I8" s="8"/>
      <c r="J8" s="134" t="s">
        <v>61</v>
      </c>
      <c r="K8" s="134"/>
      <c r="L8" s="134"/>
      <c r="M8" s="25"/>
      <c r="N8" s="40" t="s">
        <v>139</v>
      </c>
      <c r="O8" s="25"/>
    </row>
    <row r="9" spans="1:17" x14ac:dyDescent="0.4">
      <c r="D9" s="8"/>
      <c r="E9" s="8"/>
      <c r="F9" s="24" t="s">
        <v>149</v>
      </c>
      <c r="G9" s="8"/>
      <c r="H9" s="24"/>
      <c r="I9" s="8"/>
      <c r="J9" s="25"/>
      <c r="K9" s="25"/>
      <c r="L9" s="25"/>
      <c r="M9" s="25"/>
      <c r="N9" s="96" t="s">
        <v>136</v>
      </c>
      <c r="O9" s="25"/>
    </row>
    <row r="10" spans="1:17" x14ac:dyDescent="0.4">
      <c r="D10" s="26" t="s">
        <v>22</v>
      </c>
      <c r="E10" s="26"/>
      <c r="F10" s="24" t="s">
        <v>150</v>
      </c>
      <c r="G10" s="8"/>
      <c r="H10" s="24" t="s">
        <v>62</v>
      </c>
      <c r="I10" s="8"/>
      <c r="J10" s="109" t="s">
        <v>23</v>
      </c>
      <c r="K10" s="32"/>
      <c r="L10" s="109" t="s">
        <v>3</v>
      </c>
      <c r="M10" s="109"/>
      <c r="N10" s="94" t="s">
        <v>137</v>
      </c>
      <c r="O10" s="109"/>
    </row>
    <row r="11" spans="1:17" x14ac:dyDescent="0.4">
      <c r="B11" s="20"/>
      <c r="D11" s="33" t="s">
        <v>24</v>
      </c>
      <c r="E11" s="28"/>
      <c r="F11" s="112" t="s">
        <v>25</v>
      </c>
      <c r="G11" s="8"/>
      <c r="H11" s="112" t="s">
        <v>63</v>
      </c>
      <c r="I11" s="8"/>
      <c r="J11" s="111" t="s">
        <v>20</v>
      </c>
      <c r="K11" s="32"/>
      <c r="L11" s="111"/>
      <c r="M11" s="25"/>
      <c r="N11" s="95" t="s">
        <v>138</v>
      </c>
      <c r="O11" s="25"/>
      <c r="P11" s="107" t="s">
        <v>28</v>
      </c>
    </row>
    <row r="12" spans="1:17" x14ac:dyDescent="0.4">
      <c r="C12" s="27"/>
      <c r="D12" s="12"/>
      <c r="E12" s="12"/>
      <c r="F12" s="12"/>
      <c r="G12" s="12"/>
      <c r="H12" s="12"/>
      <c r="I12" s="12"/>
      <c r="J12" s="25"/>
      <c r="K12" s="27"/>
      <c r="L12" s="37"/>
      <c r="M12" s="37"/>
      <c r="N12" s="37"/>
      <c r="O12" s="28"/>
      <c r="P12" s="37"/>
    </row>
    <row r="13" spans="1:17" x14ac:dyDescent="0.4">
      <c r="A13" s="12" t="s">
        <v>171</v>
      </c>
      <c r="B13" s="20"/>
      <c r="C13" s="29"/>
      <c r="D13" s="73">
        <v>704700608.25</v>
      </c>
      <c r="E13" s="73"/>
      <c r="F13" s="73">
        <v>144890157.11000001</v>
      </c>
      <c r="G13" s="73"/>
      <c r="H13" s="73">
        <v>0</v>
      </c>
      <c r="I13" s="73"/>
      <c r="J13" s="73">
        <v>70591864.099999994</v>
      </c>
      <c r="K13" s="73"/>
      <c r="L13" s="73">
        <v>704298764.21000004</v>
      </c>
      <c r="M13" s="73"/>
      <c r="N13" s="73">
        <v>0</v>
      </c>
      <c r="O13" s="73"/>
      <c r="P13" s="73">
        <f>SUM(D13:O13)</f>
        <v>1624481393.6700001</v>
      </c>
    </row>
    <row r="14" spans="1:17" x14ac:dyDescent="0.4">
      <c r="A14" s="12"/>
      <c r="B14" s="29"/>
      <c r="C14" s="29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8"/>
    </row>
    <row r="15" spans="1:17" x14ac:dyDescent="0.4">
      <c r="A15" s="12" t="s">
        <v>116</v>
      </c>
      <c r="B15" s="29"/>
      <c r="C15" s="2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</row>
    <row r="16" spans="1:17" hidden="1" x14ac:dyDescent="0.4">
      <c r="A16" s="5" t="s">
        <v>125</v>
      </c>
      <c r="B16" s="20">
        <v>20</v>
      </c>
      <c r="C16" s="29"/>
      <c r="D16" s="73">
        <v>0</v>
      </c>
      <c r="E16" s="73"/>
      <c r="F16" s="73">
        <v>0</v>
      </c>
      <c r="G16" s="73"/>
      <c r="H16" s="73">
        <v>0</v>
      </c>
      <c r="I16" s="73"/>
      <c r="J16" s="73">
        <v>0</v>
      </c>
      <c r="K16" s="73"/>
      <c r="L16" s="73">
        <v>0</v>
      </c>
      <c r="M16" s="73"/>
      <c r="N16" s="73">
        <v>0</v>
      </c>
      <c r="O16" s="73"/>
      <c r="P16" s="73">
        <f>SUM(D16:O16)</f>
        <v>0</v>
      </c>
    </row>
    <row r="17" spans="1:17" hidden="1" x14ac:dyDescent="0.4">
      <c r="A17" s="5" t="s">
        <v>119</v>
      </c>
      <c r="B17" s="29"/>
      <c r="C17" s="29"/>
      <c r="D17" s="73">
        <v>0</v>
      </c>
      <c r="E17" s="73"/>
      <c r="F17" s="73">
        <v>0</v>
      </c>
      <c r="G17" s="73"/>
      <c r="H17" s="73">
        <v>0</v>
      </c>
      <c r="I17" s="73"/>
      <c r="J17" s="73">
        <v>0</v>
      </c>
      <c r="K17" s="73"/>
      <c r="L17" s="73">
        <f>-J17</f>
        <v>0</v>
      </c>
      <c r="M17" s="73"/>
      <c r="N17" s="73">
        <v>0</v>
      </c>
      <c r="O17" s="73"/>
      <c r="P17" s="73">
        <f>SUM(D17:O17)</f>
        <v>0</v>
      </c>
    </row>
    <row r="18" spans="1:17" x14ac:dyDescent="0.4">
      <c r="A18" s="12" t="s">
        <v>170</v>
      </c>
      <c r="B18" s="29"/>
      <c r="C18" s="29"/>
      <c r="D18" s="73">
        <v>0</v>
      </c>
      <c r="E18" s="73"/>
      <c r="F18" s="73">
        <v>0</v>
      </c>
      <c r="G18" s="73"/>
      <c r="H18" s="73">
        <v>0</v>
      </c>
      <c r="I18" s="73"/>
      <c r="J18" s="73">
        <v>0</v>
      </c>
      <c r="K18" s="73"/>
      <c r="L18" s="73">
        <f>+'งบกำไรขาดทุน Q1_63'!L32</f>
        <v>126038935.93999997</v>
      </c>
      <c r="M18" s="73"/>
      <c r="N18" s="73">
        <f>-N20</f>
        <v>0</v>
      </c>
      <c r="O18" s="73"/>
      <c r="P18" s="73">
        <f>SUM(D18:O18)</f>
        <v>126038935.93999997</v>
      </c>
    </row>
    <row r="19" spans="1:17" hidden="1" x14ac:dyDescent="0.4">
      <c r="A19" s="12" t="s">
        <v>156</v>
      </c>
      <c r="B19" s="29"/>
      <c r="C19" s="29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</row>
    <row r="20" spans="1:17" hidden="1" x14ac:dyDescent="0.4">
      <c r="A20" s="12" t="s">
        <v>157</v>
      </c>
      <c r="B20" s="113">
        <f>SUM(B2:B19)</f>
        <v>20</v>
      </c>
      <c r="C20" s="29"/>
      <c r="D20" s="73">
        <v>0</v>
      </c>
      <c r="E20" s="73"/>
      <c r="F20" s="73">
        <v>0</v>
      </c>
      <c r="G20" s="73"/>
      <c r="H20" s="73">
        <v>0</v>
      </c>
      <c r="I20" s="73"/>
      <c r="J20" s="73">
        <v>0</v>
      </c>
      <c r="K20" s="73"/>
      <c r="L20" s="73">
        <v>0</v>
      </c>
      <c r="M20" s="73"/>
      <c r="N20" s="73">
        <f>-L20</f>
        <v>0</v>
      </c>
      <c r="O20" s="73"/>
      <c r="P20" s="73">
        <f>SUM(D20:O20)</f>
        <v>0</v>
      </c>
    </row>
    <row r="21" spans="1:17" ht="9.75" customHeight="1" x14ac:dyDescent="0.4">
      <c r="B21" s="29"/>
      <c r="C21" s="29"/>
      <c r="D21" s="75"/>
      <c r="E21" s="73"/>
      <c r="F21" s="75"/>
      <c r="G21" s="73"/>
      <c r="H21" s="75"/>
      <c r="I21" s="73"/>
      <c r="J21" s="75"/>
      <c r="K21" s="73"/>
      <c r="L21" s="75"/>
      <c r="M21" s="73"/>
      <c r="N21" s="75"/>
      <c r="O21" s="73"/>
      <c r="P21" s="75"/>
    </row>
    <row r="22" spans="1:17" ht="18.75" thickBot="1" x14ac:dyDescent="0.45">
      <c r="A22" s="12" t="s">
        <v>172</v>
      </c>
      <c r="B22" s="29"/>
      <c r="C22" s="29"/>
      <c r="D22" s="85">
        <f>SUM(D13:D21)</f>
        <v>704700608.25</v>
      </c>
      <c r="E22" s="73"/>
      <c r="F22" s="85">
        <f>SUM(F13:F21)</f>
        <v>144890157.11000001</v>
      </c>
      <c r="G22" s="73"/>
      <c r="H22" s="85">
        <f>SUM(H13:H21)</f>
        <v>0</v>
      </c>
      <c r="I22" s="73"/>
      <c r="J22" s="85">
        <f>SUM(J13:J21)</f>
        <v>70591864.099999994</v>
      </c>
      <c r="K22" s="73"/>
      <c r="L22" s="85">
        <f>SUM(L13:L21)</f>
        <v>830337700.14999998</v>
      </c>
      <c r="M22" s="73"/>
      <c r="N22" s="85">
        <f>SUM(N13:N21)</f>
        <v>0</v>
      </c>
      <c r="O22" s="73"/>
      <c r="P22" s="85">
        <f>SUM(P13:P21)</f>
        <v>1750520329.6100001</v>
      </c>
      <c r="Q22" s="44"/>
    </row>
    <row r="23" spans="1:17" ht="18.75" thickTop="1" x14ac:dyDescent="0.4">
      <c r="B23" s="115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56"/>
      <c r="O23" s="44"/>
      <c r="P23" s="44"/>
      <c r="Q23" s="43"/>
    </row>
    <row r="24" spans="1:17" x14ac:dyDescent="0.4">
      <c r="A24" s="12" t="s">
        <v>191</v>
      </c>
      <c r="B24" s="20"/>
      <c r="C24" s="29"/>
      <c r="D24" s="73">
        <v>704952772.88</v>
      </c>
      <c r="E24" s="73"/>
      <c r="F24" s="73">
        <v>145142321.72999999</v>
      </c>
      <c r="G24" s="73"/>
      <c r="H24" s="73">
        <v>1017450</v>
      </c>
      <c r="I24" s="73"/>
      <c r="J24" s="73">
        <v>88087576.040000007</v>
      </c>
      <c r="K24" s="73"/>
      <c r="L24" s="73">
        <v>1613654354.8599999</v>
      </c>
      <c r="M24" s="73"/>
      <c r="N24" s="73">
        <v>0</v>
      </c>
      <c r="O24" s="73"/>
      <c r="P24" s="73">
        <f>SUM(D24:O24)</f>
        <v>2552854475.5099998</v>
      </c>
      <c r="Q24" s="8">
        <f>P24-'งบแสดงฐานะการเงิน Q1_63'!L116</f>
        <v>0</v>
      </c>
    </row>
    <row r="25" spans="1:17" x14ac:dyDescent="0.4">
      <c r="A25" s="12"/>
      <c r="B25" s="29"/>
      <c r="C25" s="29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8"/>
    </row>
    <row r="26" spans="1:17" x14ac:dyDescent="0.4">
      <c r="A26" s="12" t="s">
        <v>116</v>
      </c>
      <c r="B26" s="29"/>
      <c r="C26" s="29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17" x14ac:dyDescent="0.4">
      <c r="A27" s="5" t="s">
        <v>193</v>
      </c>
      <c r="B27" s="20">
        <v>20</v>
      </c>
      <c r="C27" s="29"/>
      <c r="D27" s="73">
        <v>508725</v>
      </c>
      <c r="E27" s="73"/>
      <c r="F27" s="73">
        <v>508725</v>
      </c>
      <c r="G27" s="73"/>
      <c r="H27" s="73">
        <v>-1017450</v>
      </c>
      <c r="I27" s="73"/>
      <c r="J27" s="73">
        <v>0</v>
      </c>
      <c r="K27" s="73"/>
      <c r="L27" s="73">
        <v>0</v>
      </c>
      <c r="M27" s="73"/>
      <c r="N27" s="73">
        <v>0</v>
      </c>
      <c r="O27" s="73"/>
      <c r="P27" s="73">
        <f t="shared" ref="P27:P28" si="0">SUM(D27:O27)</f>
        <v>0</v>
      </c>
    </row>
    <row r="28" spans="1:17" x14ac:dyDescent="0.4">
      <c r="A28" s="5" t="s">
        <v>194</v>
      </c>
      <c r="B28" s="20">
        <v>21.1</v>
      </c>
      <c r="C28" s="29"/>
      <c r="D28" s="73">
        <v>0</v>
      </c>
      <c r="E28" s="73"/>
      <c r="F28" s="73">
        <v>0</v>
      </c>
      <c r="G28" s="73"/>
      <c r="H28" s="73">
        <v>81030800.75</v>
      </c>
      <c r="I28" s="73"/>
      <c r="J28" s="73">
        <v>0</v>
      </c>
      <c r="K28" s="73"/>
      <c r="L28" s="73">
        <v>0</v>
      </c>
      <c r="M28" s="73"/>
      <c r="N28" s="73">
        <v>0</v>
      </c>
      <c r="O28" s="73"/>
      <c r="P28" s="73">
        <f t="shared" si="0"/>
        <v>81030800.75</v>
      </c>
    </row>
    <row r="29" spans="1:17" hidden="1" x14ac:dyDescent="0.4">
      <c r="A29" s="5" t="s">
        <v>101</v>
      </c>
      <c r="B29" s="20">
        <v>20</v>
      </c>
      <c r="C29" s="29"/>
      <c r="D29" s="73">
        <v>0</v>
      </c>
      <c r="E29" s="73"/>
      <c r="F29" s="73">
        <v>0</v>
      </c>
      <c r="G29" s="73"/>
      <c r="H29" s="73">
        <v>0</v>
      </c>
      <c r="I29" s="73"/>
      <c r="J29" s="73">
        <v>0</v>
      </c>
      <c r="K29" s="73"/>
      <c r="L29" s="73">
        <v>0</v>
      </c>
      <c r="M29" s="73"/>
      <c r="N29" s="73">
        <v>0</v>
      </c>
      <c r="O29" s="73"/>
      <c r="P29" s="73">
        <f>SUM(D29:O29)</f>
        <v>0</v>
      </c>
    </row>
    <row r="30" spans="1:17" x14ac:dyDescent="0.4">
      <c r="A30" s="12" t="s">
        <v>170</v>
      </c>
      <c r="B30" s="29"/>
      <c r="C30" s="29"/>
      <c r="D30" s="73">
        <v>0</v>
      </c>
      <c r="E30" s="73"/>
      <c r="F30" s="73">
        <v>0</v>
      </c>
      <c r="G30" s="73"/>
      <c r="H30" s="73">
        <v>0</v>
      </c>
      <c r="I30" s="73"/>
      <c r="J30" s="73">
        <v>0</v>
      </c>
      <c r="K30" s="73"/>
      <c r="L30" s="73">
        <f>+'งบกำไรขาดทุน Q1_63'!J32</f>
        <v>-246020174.24000004</v>
      </c>
      <c r="M30" s="73"/>
      <c r="N30" s="73">
        <v>0</v>
      </c>
      <c r="O30" s="73"/>
      <c r="P30" s="73">
        <f>SUM(D30:O30)</f>
        <v>-246020174.24000004</v>
      </c>
    </row>
    <row r="31" spans="1:17" hidden="1" x14ac:dyDescent="0.4">
      <c r="A31" s="12" t="s">
        <v>156</v>
      </c>
      <c r="B31" s="29"/>
      <c r="C31" s="29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7" hidden="1" x14ac:dyDescent="0.4">
      <c r="A32" s="12" t="s">
        <v>157</v>
      </c>
      <c r="B32" s="29"/>
      <c r="C32" s="29"/>
      <c r="D32" s="73">
        <v>0</v>
      </c>
      <c r="E32" s="73"/>
      <c r="F32" s="73">
        <v>0</v>
      </c>
      <c r="G32" s="73"/>
      <c r="H32" s="73">
        <v>0</v>
      </c>
      <c r="I32" s="73"/>
      <c r="J32" s="73">
        <v>0</v>
      </c>
      <c r="K32" s="73"/>
      <c r="L32" s="73">
        <v>0</v>
      </c>
      <c r="M32" s="73"/>
      <c r="N32" s="73">
        <f>-L32</f>
        <v>0</v>
      </c>
      <c r="O32" s="73"/>
      <c r="P32" s="73">
        <f>SUM(D32:O32)</f>
        <v>0</v>
      </c>
    </row>
    <row r="33" spans="1:29" ht="9.75" customHeight="1" x14ac:dyDescent="0.4">
      <c r="B33" s="29"/>
      <c r="C33" s="29"/>
      <c r="D33" s="75"/>
      <c r="E33" s="73"/>
      <c r="F33" s="75"/>
      <c r="G33" s="73"/>
      <c r="H33" s="75"/>
      <c r="I33" s="73"/>
      <c r="J33" s="75"/>
      <c r="K33" s="73"/>
      <c r="L33" s="75"/>
      <c r="M33" s="73"/>
      <c r="N33" s="75"/>
      <c r="O33" s="73"/>
      <c r="P33" s="75"/>
    </row>
    <row r="34" spans="1:29" ht="18.75" thickBot="1" x14ac:dyDescent="0.45">
      <c r="A34" s="12" t="s">
        <v>192</v>
      </c>
      <c r="B34" s="29"/>
      <c r="C34" s="29"/>
      <c r="D34" s="85">
        <f>SUM(D24:D33)</f>
        <v>705461497.88</v>
      </c>
      <c r="E34" s="73"/>
      <c r="F34" s="85">
        <f>SUM(F24:F33)</f>
        <v>145651046.72999999</v>
      </c>
      <c r="G34" s="73"/>
      <c r="H34" s="85">
        <f>SUM(H24:H33)</f>
        <v>81030800.75</v>
      </c>
      <c r="I34" s="73"/>
      <c r="J34" s="85">
        <f>SUM(J24:J33)</f>
        <v>88087576.040000007</v>
      </c>
      <c r="K34" s="73"/>
      <c r="L34" s="85">
        <f>SUM(L24:L33)</f>
        <v>1367634180.6199999</v>
      </c>
      <c r="M34" s="73"/>
      <c r="N34" s="85">
        <f>SUM(N24:N33)</f>
        <v>0</v>
      </c>
      <c r="O34" s="73"/>
      <c r="P34" s="85">
        <f>SUM(P24:P33)</f>
        <v>2387865102.0199995</v>
      </c>
      <c r="Q34" s="44">
        <f>P34-'งบแสดงฐานะการเงิน Q1_63'!J116</f>
        <v>0</v>
      </c>
    </row>
    <row r="35" spans="1:29" ht="12.75" customHeight="1" thickTop="1" x14ac:dyDescent="0.4">
      <c r="B35" s="29"/>
      <c r="C35" s="29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</row>
    <row r="36" spans="1:29" x14ac:dyDescent="0.4"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</row>
    <row r="37" spans="1:29" x14ac:dyDescent="0.4"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</row>
    <row r="38" spans="1:29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</row>
    <row r="39" spans="1:29" s="2" customFormat="1" x14ac:dyDescent="0.4">
      <c r="A39" s="18" t="s">
        <v>21</v>
      </c>
      <c r="C39" s="108"/>
      <c r="D39" s="18"/>
      <c r="E39" s="108"/>
      <c r="F39" s="108"/>
      <c r="G39" s="108"/>
      <c r="H39" s="18" t="s">
        <v>21</v>
      </c>
      <c r="I39" s="108"/>
      <c r="J39" s="108"/>
      <c r="K39" s="108"/>
      <c r="L39" s="108"/>
      <c r="M39" s="108"/>
      <c r="N39" s="108"/>
      <c r="O39" s="108"/>
      <c r="P39" s="108"/>
      <c r="Q39" s="108"/>
      <c r="R39" s="1"/>
      <c r="S39" s="1"/>
      <c r="T39" s="3"/>
      <c r="U39" s="1"/>
      <c r="V39" s="1"/>
      <c r="W39" s="1"/>
      <c r="X39" s="1"/>
      <c r="Y39" s="1"/>
      <c r="Z39" s="1"/>
      <c r="AA39" s="1"/>
      <c r="AB39" s="1"/>
      <c r="AC39" s="1"/>
    </row>
    <row r="40" spans="1:29" s="2" customFormat="1" ht="25.5" customHeight="1" x14ac:dyDescent="0.4">
      <c r="A40" s="131"/>
      <c r="B40" s="131"/>
      <c r="D40" s="18"/>
      <c r="E40" s="18"/>
      <c r="F40" s="18"/>
      <c r="G40" s="18"/>
      <c r="H40" s="108"/>
      <c r="I40" s="18"/>
      <c r="J40" s="18"/>
      <c r="K40" s="18"/>
      <c r="L40" s="18"/>
      <c r="M40" s="18"/>
      <c r="N40" s="18"/>
      <c r="O40" s="18"/>
      <c r="P40" s="18"/>
      <c r="Q40" s="18"/>
      <c r="R40" s="1"/>
      <c r="S40" s="1"/>
      <c r="T40" s="3"/>
      <c r="U40" s="1"/>
      <c r="V40" s="1"/>
      <c r="W40" s="1"/>
      <c r="X40" s="1"/>
      <c r="Y40" s="1"/>
      <c r="Z40" s="1"/>
      <c r="AA40" s="1"/>
      <c r="AB40" s="1"/>
      <c r="AC40" s="1"/>
    </row>
  </sheetData>
  <mergeCells count="8">
    <mergeCell ref="L1:P1"/>
    <mergeCell ref="A40:B40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81" right="0.35433070866141736" top="0.51181102362204722" bottom="0.23622047244094491" header="0.35433070866141736" footer="0"/>
  <pageSetup paperSize="9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1"/>
  <sheetViews>
    <sheetView view="pageBreakPreview" zoomScaleNormal="100" zoomScaleSheetLayoutView="100" workbookViewId="0">
      <selection activeCell="D15" sqref="D15"/>
    </sheetView>
  </sheetViews>
  <sheetFormatPr defaultColWidth="9.140625" defaultRowHeight="18" x14ac:dyDescent="0.4"/>
  <cols>
    <col min="1" max="3" width="2.7109375" style="14" customWidth="1"/>
    <col min="4" max="4" width="40.5703125" style="14" customWidth="1"/>
    <col min="5" max="5" width="6.42578125" style="7" customWidth="1"/>
    <col min="6" max="6" width="0.7109375" style="7" customWidth="1"/>
    <col min="7" max="7" width="13.5703125" style="14" customWidth="1"/>
    <col min="8" max="8" width="0.7109375" style="14" customWidth="1"/>
    <col min="9" max="9" width="13.28515625" style="14" customWidth="1"/>
    <col min="10" max="10" width="0.5703125" style="14" customWidth="1"/>
    <col min="11" max="11" width="13.42578125" style="14" customWidth="1"/>
    <col min="12" max="12" width="0.7109375" style="14" customWidth="1"/>
    <col min="13" max="13" width="14" style="14" customWidth="1"/>
    <col min="14" max="14" width="1.7109375" style="14" customWidth="1"/>
    <col min="15" max="15" width="12.7109375" style="14" hidden="1" customWidth="1"/>
    <col min="16" max="16" width="13.28515625" style="14" hidden="1" customWidth="1"/>
    <col min="17" max="17" width="9.140625" style="14"/>
    <col min="18" max="18" width="10.140625" style="14" customWidth="1"/>
    <col min="19" max="16384" width="9.140625" style="14"/>
  </cols>
  <sheetData>
    <row r="1" spans="1:15" x14ac:dyDescent="0.4">
      <c r="K1" s="140" t="s">
        <v>178</v>
      </c>
      <c r="L1" s="140"/>
      <c r="M1" s="140"/>
    </row>
    <row r="2" spans="1:15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5" x14ac:dyDescent="0.4">
      <c r="A3" s="133" t="s">
        <v>29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5" x14ac:dyDescent="0.4">
      <c r="A4" s="133" t="str">
        <f>+'งบกำไรขาดทุน Q1_63'!A4:L4</f>
        <v>สำหรับงวดสามเดือนสิ้นสุดวันที่ 31 มีนาคม 2563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</row>
    <row r="5" spans="1:15" ht="10.5" customHeight="1" x14ac:dyDescent="0.4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5" x14ac:dyDescent="0.4">
      <c r="A6" s="122"/>
      <c r="B6" s="122"/>
      <c r="C6" s="122"/>
      <c r="D6" s="122"/>
      <c r="E6" s="122"/>
      <c r="F6" s="122"/>
      <c r="G6" s="137" t="s">
        <v>13</v>
      </c>
      <c r="H6" s="137"/>
      <c r="I6" s="137"/>
      <c r="J6" s="137"/>
      <c r="K6" s="137"/>
      <c r="L6" s="137"/>
      <c r="M6" s="137"/>
    </row>
    <row r="7" spans="1:15" x14ac:dyDescent="0.4">
      <c r="G7" s="137" t="s">
        <v>34</v>
      </c>
      <c r="H7" s="137"/>
      <c r="I7" s="137"/>
      <c r="J7" s="4"/>
      <c r="K7" s="137" t="s">
        <v>35</v>
      </c>
      <c r="L7" s="137"/>
      <c r="M7" s="137"/>
    </row>
    <row r="8" spans="1:15" x14ac:dyDescent="0.4">
      <c r="G8" s="129" t="s">
        <v>169</v>
      </c>
      <c r="H8" s="129"/>
      <c r="I8" s="129"/>
      <c r="J8" s="129"/>
      <c r="K8" s="129"/>
      <c r="L8" s="129"/>
      <c r="M8" s="129"/>
    </row>
    <row r="9" spans="1:15" ht="18.75" customHeight="1" x14ac:dyDescent="0.4">
      <c r="G9" s="31" t="s">
        <v>186</v>
      </c>
      <c r="H9" s="120"/>
      <c r="I9" s="31" t="s">
        <v>173</v>
      </c>
      <c r="J9" s="21"/>
      <c r="K9" s="31" t="str">
        <f>+G9</f>
        <v>2563</v>
      </c>
      <c r="L9" s="120"/>
      <c r="M9" s="31" t="str">
        <f>+I9</f>
        <v>2562</v>
      </c>
      <c r="N9" s="108"/>
      <c r="O9" s="21"/>
    </row>
    <row r="10" spans="1:15" ht="8.25" customHeight="1" x14ac:dyDescent="0.4">
      <c r="G10" s="21"/>
      <c r="H10" s="120"/>
      <c r="I10" s="21"/>
      <c r="J10" s="21"/>
      <c r="K10" s="21"/>
      <c r="L10" s="120"/>
      <c r="M10" s="21"/>
      <c r="N10" s="108"/>
      <c r="O10" s="21"/>
    </row>
    <row r="11" spans="1:15" x14ac:dyDescent="0.4">
      <c r="A11" s="116" t="s">
        <v>30</v>
      </c>
      <c r="B11" s="116"/>
      <c r="C11" s="116"/>
      <c r="D11" s="116"/>
      <c r="F11" s="15"/>
      <c r="G11" s="116"/>
      <c r="H11" s="116"/>
      <c r="I11" s="116"/>
      <c r="J11" s="116"/>
      <c r="K11" s="116"/>
      <c r="L11" s="30"/>
      <c r="M11" s="116"/>
    </row>
    <row r="12" spans="1:15" x14ac:dyDescent="0.4">
      <c r="A12" s="116"/>
      <c r="B12" s="116" t="s">
        <v>123</v>
      </c>
      <c r="C12" s="116"/>
      <c r="D12" s="116"/>
      <c r="E12" s="15"/>
      <c r="F12" s="15"/>
      <c r="G12" s="56">
        <f>'งบกำไรขาดทุน Q1_63'!F29</f>
        <v>-307583432.19999999</v>
      </c>
      <c r="H12" s="56"/>
      <c r="I12" s="56">
        <f>'งบกำไรขาดทุน Q1_63'!H29</f>
        <v>4168961.1999999937</v>
      </c>
      <c r="J12" s="56"/>
      <c r="K12" s="56">
        <f>'งบกำไรขาดทุน Q1_63'!J29</f>
        <v>-246020174.24000004</v>
      </c>
      <c r="L12" s="56"/>
      <c r="M12" s="56">
        <f>'งบกำไรขาดทุน Q1_63'!L29</f>
        <v>126038935.93999997</v>
      </c>
    </row>
    <row r="13" spans="1:15" x14ac:dyDescent="0.4">
      <c r="A13" s="116"/>
      <c r="B13" s="116" t="s">
        <v>31</v>
      </c>
      <c r="C13" s="116"/>
      <c r="D13" s="116"/>
      <c r="E13" s="15"/>
      <c r="F13" s="15"/>
      <c r="G13" s="56"/>
      <c r="H13" s="56"/>
      <c r="I13" s="56"/>
      <c r="J13" s="56"/>
      <c r="K13" s="56"/>
      <c r="L13" s="56"/>
      <c r="M13" s="56"/>
    </row>
    <row r="14" spans="1:15" x14ac:dyDescent="0.4">
      <c r="A14" s="116"/>
      <c r="B14" s="116"/>
      <c r="C14" s="30" t="s">
        <v>4</v>
      </c>
      <c r="E14" s="16" t="s">
        <v>206</v>
      </c>
      <c r="F14" s="15"/>
      <c r="G14" s="56">
        <v>943214.86</v>
      </c>
      <c r="H14" s="56"/>
      <c r="I14" s="56">
        <v>929537.23</v>
      </c>
      <c r="J14" s="56"/>
      <c r="K14" s="56">
        <v>943214.86</v>
      </c>
      <c r="L14" s="56"/>
      <c r="M14" s="56">
        <v>919549.06</v>
      </c>
    </row>
    <row r="15" spans="1:15" x14ac:dyDescent="0.4">
      <c r="A15" s="116"/>
      <c r="B15" s="116"/>
      <c r="C15" s="30" t="s">
        <v>219</v>
      </c>
      <c r="E15" s="66">
        <v>8.4</v>
      </c>
      <c r="F15" s="16"/>
      <c r="G15" s="56">
        <v>382710438.60000002</v>
      </c>
      <c r="H15" s="73"/>
      <c r="I15" s="56">
        <v>22074145.73</v>
      </c>
      <c r="J15" s="73"/>
      <c r="K15" s="56">
        <v>324275866.98000002</v>
      </c>
      <c r="L15" s="56"/>
      <c r="M15" s="56">
        <v>-4246630.6900000004</v>
      </c>
    </row>
    <row r="16" spans="1:15" x14ac:dyDescent="0.4">
      <c r="A16" s="116"/>
      <c r="B16" s="116"/>
      <c r="C16" s="30" t="s">
        <v>158</v>
      </c>
      <c r="E16" s="66"/>
      <c r="F16" s="16"/>
      <c r="G16" s="56">
        <v>-67020</v>
      </c>
      <c r="H16" s="73"/>
      <c r="I16" s="56">
        <v>-7126549</v>
      </c>
      <c r="J16" s="73"/>
      <c r="K16" s="56">
        <v>-5920</v>
      </c>
      <c r="L16" s="56"/>
      <c r="M16" s="56">
        <v>-7092954</v>
      </c>
    </row>
    <row r="17" spans="1:13" x14ac:dyDescent="0.4">
      <c r="A17" s="116"/>
      <c r="B17" s="116"/>
      <c r="C17" s="30" t="s">
        <v>167</v>
      </c>
      <c r="E17" s="66"/>
      <c r="F17" s="16"/>
      <c r="G17" s="56">
        <v>0</v>
      </c>
      <c r="H17" s="73"/>
      <c r="I17" s="56">
        <v>0</v>
      </c>
      <c r="J17" s="73"/>
      <c r="K17" s="56">
        <v>0</v>
      </c>
      <c r="L17" s="56"/>
      <c r="M17" s="56">
        <v>-94800000</v>
      </c>
    </row>
    <row r="18" spans="1:13" ht="18" customHeight="1" x14ac:dyDescent="0.4">
      <c r="A18" s="116"/>
      <c r="B18" s="116"/>
      <c r="C18" s="30" t="s">
        <v>104</v>
      </c>
      <c r="E18" s="15">
        <v>19</v>
      </c>
      <c r="F18" s="16"/>
      <c r="G18" s="56">
        <v>642874</v>
      </c>
      <c r="H18" s="73"/>
      <c r="I18" s="56">
        <v>591621</v>
      </c>
      <c r="J18" s="73"/>
      <c r="K18" s="56">
        <v>595896</v>
      </c>
      <c r="L18" s="56"/>
      <c r="M18" s="56">
        <v>518921</v>
      </c>
    </row>
    <row r="19" spans="1:13" x14ac:dyDescent="0.4">
      <c r="C19" s="5" t="s">
        <v>124</v>
      </c>
      <c r="E19" s="7">
        <v>15.1</v>
      </c>
      <c r="G19" s="14">
        <v>9563406.2799999993</v>
      </c>
      <c r="I19" s="14">
        <v>6455833.4800000004</v>
      </c>
      <c r="K19" s="14">
        <v>9563406.2799999993</v>
      </c>
      <c r="M19" s="14">
        <v>6455833.4800000004</v>
      </c>
    </row>
    <row r="20" spans="1:13" x14ac:dyDescent="0.4">
      <c r="A20" s="116"/>
      <c r="B20" s="116"/>
      <c r="C20" s="5" t="s">
        <v>122</v>
      </c>
      <c r="E20" s="66">
        <v>15.1</v>
      </c>
      <c r="F20" s="16"/>
      <c r="G20" s="73">
        <v>-65922855.469999999</v>
      </c>
      <c r="H20" s="73"/>
      <c r="I20" s="73">
        <v>-1652308.06</v>
      </c>
      <c r="J20" s="73"/>
      <c r="K20" s="73">
        <v>-64540237.869999997</v>
      </c>
      <c r="L20" s="73"/>
      <c r="M20" s="73">
        <v>951941.94</v>
      </c>
    </row>
    <row r="21" spans="1:13" x14ac:dyDescent="0.4">
      <c r="A21" s="116"/>
      <c r="B21" s="116"/>
      <c r="C21" s="30" t="s">
        <v>82</v>
      </c>
      <c r="E21" s="16"/>
      <c r="F21" s="16"/>
      <c r="G21" s="75">
        <v>1002465.73</v>
      </c>
      <c r="H21" s="73"/>
      <c r="I21" s="75">
        <v>3501205.45</v>
      </c>
      <c r="J21" s="73"/>
      <c r="K21" s="75">
        <v>1002465.73</v>
      </c>
      <c r="L21" s="73"/>
      <c r="M21" s="75">
        <v>3698761.61</v>
      </c>
    </row>
    <row r="22" spans="1:13" x14ac:dyDescent="0.4">
      <c r="A22" s="116"/>
      <c r="B22" s="116" t="s">
        <v>66</v>
      </c>
      <c r="C22" s="116"/>
      <c r="D22" s="116"/>
      <c r="E22" s="16"/>
      <c r="F22" s="16"/>
      <c r="G22" s="56">
        <f>+SUM(G12:G21)</f>
        <v>21289091.800000053</v>
      </c>
      <c r="H22" s="73"/>
      <c r="I22" s="56">
        <f>+SUM(I12:I21)</f>
        <v>28942447.029999997</v>
      </c>
      <c r="J22" s="73"/>
      <c r="K22" s="56">
        <f>+SUM(K12:K21)</f>
        <v>25814517.739999998</v>
      </c>
      <c r="L22" s="73"/>
      <c r="M22" s="56">
        <f>+SUM(M12:M21)</f>
        <v>32444358.339999974</v>
      </c>
    </row>
    <row r="23" spans="1:13" x14ac:dyDescent="0.4">
      <c r="A23" s="116"/>
      <c r="B23" s="116" t="s">
        <v>57</v>
      </c>
      <c r="C23" s="116"/>
      <c r="D23" s="116"/>
      <c r="E23" s="16"/>
      <c r="F23" s="16"/>
      <c r="G23" s="44"/>
      <c r="H23" s="65"/>
      <c r="I23" s="44"/>
      <c r="J23" s="65"/>
      <c r="K23" s="44"/>
      <c r="L23" s="65"/>
      <c r="M23" s="44"/>
    </row>
    <row r="24" spans="1:13" x14ac:dyDescent="0.4">
      <c r="A24" s="116"/>
      <c r="B24" s="116"/>
      <c r="C24" s="5" t="s">
        <v>201</v>
      </c>
      <c r="D24" s="116"/>
      <c r="E24" s="23">
        <v>8.3000000000000007</v>
      </c>
      <c r="F24" s="15"/>
      <c r="G24" s="56">
        <v>-8989934.0399999991</v>
      </c>
      <c r="H24" s="56"/>
      <c r="I24" s="56">
        <v>-24044628.039999999</v>
      </c>
      <c r="J24" s="56"/>
      <c r="K24" s="56">
        <v>2793585</v>
      </c>
      <c r="L24" s="56"/>
      <c r="M24" s="56">
        <v>-31861380</v>
      </c>
    </row>
    <row r="25" spans="1:13" x14ac:dyDescent="0.4">
      <c r="A25" s="116"/>
      <c r="B25" s="116"/>
      <c r="C25" s="116" t="s">
        <v>85</v>
      </c>
      <c r="D25" s="116"/>
      <c r="E25" s="15">
        <v>5</v>
      </c>
      <c r="F25" s="15"/>
      <c r="G25" s="56">
        <v>1444500</v>
      </c>
      <c r="H25" s="56"/>
      <c r="I25" s="56">
        <v>100659690.77</v>
      </c>
      <c r="J25" s="56"/>
      <c r="K25" s="56">
        <v>0</v>
      </c>
      <c r="L25" s="56"/>
      <c r="M25" s="56">
        <v>-1644745.15</v>
      </c>
    </row>
    <row r="26" spans="1:13" x14ac:dyDescent="0.4">
      <c r="A26" s="116"/>
      <c r="B26" s="116"/>
      <c r="C26" s="116" t="s">
        <v>84</v>
      </c>
      <c r="D26" s="116"/>
      <c r="E26" s="23">
        <v>3.2</v>
      </c>
      <c r="F26" s="15"/>
      <c r="G26" s="56">
        <v>13447312.9</v>
      </c>
      <c r="H26" s="56"/>
      <c r="I26" s="56">
        <v>-7624252.2199999997</v>
      </c>
      <c r="J26" s="56"/>
      <c r="K26" s="56">
        <v>2212326.19</v>
      </c>
      <c r="L26" s="56"/>
      <c r="M26" s="56">
        <v>-2618920.7999999998</v>
      </c>
    </row>
    <row r="27" spans="1:13" x14ac:dyDescent="0.4">
      <c r="A27" s="116"/>
      <c r="B27" s="116"/>
      <c r="C27" s="116" t="s">
        <v>216</v>
      </c>
      <c r="D27" s="116"/>
      <c r="E27" s="15">
        <v>6</v>
      </c>
      <c r="F27" s="15"/>
      <c r="G27" s="56">
        <f>3314889.53+188100563.27-79700-44635.82</f>
        <v>191291116.98000002</v>
      </c>
      <c r="H27" s="56"/>
      <c r="I27" s="56">
        <v>-69330820.920000002</v>
      </c>
      <c r="J27" s="56"/>
      <c r="K27" s="56">
        <f>3000000-399436.73-79700-21642.61</f>
        <v>2499220.66</v>
      </c>
      <c r="L27" s="56"/>
      <c r="M27" s="56">
        <v>-68704296.599999994</v>
      </c>
    </row>
    <row r="28" spans="1:13" x14ac:dyDescent="0.4">
      <c r="A28" s="116"/>
      <c r="B28" s="116"/>
      <c r="C28" s="116" t="s">
        <v>217</v>
      </c>
      <c r="D28" s="116"/>
      <c r="E28" s="23">
        <v>3.3</v>
      </c>
      <c r="F28" s="15"/>
      <c r="G28" s="56">
        <v>0</v>
      </c>
      <c r="H28" s="56"/>
      <c r="I28" s="56">
        <v>0</v>
      </c>
      <c r="J28" s="56"/>
      <c r="K28" s="56">
        <f>3651510.34-957490.32</f>
        <v>2694020.02</v>
      </c>
      <c r="L28" s="56"/>
      <c r="M28" s="56">
        <v>72629075.930000007</v>
      </c>
    </row>
    <row r="29" spans="1:13" x14ac:dyDescent="0.4">
      <c r="A29" s="116"/>
      <c r="B29" s="116"/>
      <c r="C29" s="116" t="s">
        <v>45</v>
      </c>
      <c r="D29" s="116"/>
      <c r="E29" s="15"/>
      <c r="F29" s="15"/>
      <c r="G29" s="56">
        <v>-6370923.4800000004</v>
      </c>
      <c r="H29" s="56"/>
      <c r="I29" s="56">
        <v>378638.18</v>
      </c>
      <c r="J29" s="56"/>
      <c r="K29" s="56">
        <v>-6239469.0800000001</v>
      </c>
      <c r="L29" s="56"/>
      <c r="M29" s="56">
        <v>421885.5</v>
      </c>
    </row>
    <row r="30" spans="1:13" x14ac:dyDescent="0.4">
      <c r="A30" s="116"/>
      <c r="B30" s="116"/>
      <c r="C30" s="116" t="s">
        <v>47</v>
      </c>
      <c r="D30" s="116"/>
      <c r="E30" s="8"/>
      <c r="F30" s="15"/>
      <c r="G30" s="56">
        <v>0</v>
      </c>
      <c r="H30" s="56"/>
      <c r="I30" s="56">
        <v>-237743.25</v>
      </c>
      <c r="J30" s="56"/>
      <c r="K30" s="56">
        <v>-52142.17</v>
      </c>
      <c r="L30" s="56"/>
      <c r="M30" s="56">
        <v>-221771.92</v>
      </c>
    </row>
    <row r="31" spans="1:13" x14ac:dyDescent="0.4">
      <c r="A31" s="116"/>
      <c r="B31" s="116" t="s">
        <v>58</v>
      </c>
      <c r="C31" s="116"/>
      <c r="D31" s="116"/>
      <c r="E31" s="15"/>
      <c r="F31" s="15"/>
      <c r="G31" s="56"/>
      <c r="H31" s="56"/>
      <c r="I31" s="56"/>
      <c r="J31" s="56"/>
      <c r="K31" s="56"/>
      <c r="L31" s="56"/>
      <c r="M31" s="56"/>
    </row>
    <row r="32" spans="1:13" x14ac:dyDescent="0.4">
      <c r="A32" s="116"/>
      <c r="B32" s="116"/>
      <c r="C32" s="116" t="s">
        <v>86</v>
      </c>
      <c r="D32" s="116"/>
      <c r="E32" s="15">
        <v>17</v>
      </c>
      <c r="F32" s="15"/>
      <c r="G32" s="56">
        <v>-192412876.28999999</v>
      </c>
      <c r="H32" s="56"/>
      <c r="I32" s="56">
        <v>229359.8</v>
      </c>
      <c r="J32" s="56"/>
      <c r="K32" s="56">
        <v>-194140800</v>
      </c>
      <c r="L32" s="56"/>
      <c r="M32" s="56">
        <v>0</v>
      </c>
    </row>
    <row r="33" spans="1:13" x14ac:dyDescent="0.4">
      <c r="A33" s="116"/>
      <c r="B33" s="116"/>
      <c r="C33" s="116" t="s">
        <v>87</v>
      </c>
      <c r="D33" s="116"/>
      <c r="E33" s="23"/>
      <c r="F33" s="15"/>
      <c r="G33" s="56">
        <v>0</v>
      </c>
      <c r="H33" s="56"/>
      <c r="I33" s="56">
        <v>0</v>
      </c>
      <c r="J33" s="56"/>
      <c r="K33" s="56">
        <v>-89540000</v>
      </c>
      <c r="L33" s="56"/>
      <c r="M33" s="56">
        <v>0</v>
      </c>
    </row>
    <row r="34" spans="1:13" x14ac:dyDescent="0.4">
      <c r="A34" s="116"/>
      <c r="B34" s="116"/>
      <c r="C34" s="116" t="s">
        <v>218</v>
      </c>
      <c r="D34" s="116"/>
      <c r="E34" s="15">
        <v>18</v>
      </c>
      <c r="F34" s="15"/>
      <c r="G34" s="56">
        <v>63535642.950000003</v>
      </c>
      <c r="H34" s="56"/>
      <c r="I34" s="56">
        <v>-16091097.289999999</v>
      </c>
      <c r="J34" s="56"/>
      <c r="K34" s="56">
        <v>63375521.579999998</v>
      </c>
      <c r="L34" s="56"/>
      <c r="M34" s="56">
        <v>-15998164.280000001</v>
      </c>
    </row>
    <row r="35" spans="1:13" x14ac:dyDescent="0.4">
      <c r="A35" s="116"/>
      <c r="B35" s="116"/>
      <c r="C35" s="116" t="s">
        <v>50</v>
      </c>
      <c r="D35" s="116"/>
      <c r="E35" s="15"/>
      <c r="F35" s="15"/>
      <c r="G35" s="56">
        <v>-13280485.02</v>
      </c>
      <c r="H35" s="56"/>
      <c r="I35" s="56">
        <v>767722.26</v>
      </c>
      <c r="J35" s="56"/>
      <c r="K35" s="56">
        <v>-13022152.34</v>
      </c>
      <c r="L35" s="56"/>
      <c r="M35" s="56">
        <v>631332.27</v>
      </c>
    </row>
    <row r="36" spans="1:13" x14ac:dyDescent="0.4">
      <c r="A36" s="116"/>
      <c r="B36" s="116"/>
      <c r="C36" s="116" t="s">
        <v>151</v>
      </c>
      <c r="D36" s="116"/>
      <c r="E36" s="15"/>
      <c r="F36" s="15"/>
      <c r="G36" s="75">
        <v>642874</v>
      </c>
      <c r="H36" s="56"/>
      <c r="I36" s="75">
        <v>591621</v>
      </c>
      <c r="J36" s="56"/>
      <c r="K36" s="75">
        <v>595896</v>
      </c>
      <c r="L36" s="56"/>
      <c r="M36" s="75">
        <v>518921</v>
      </c>
    </row>
    <row r="37" spans="1:13" s="9" customFormat="1" x14ac:dyDescent="0.4">
      <c r="A37" s="116"/>
      <c r="B37" s="116" t="s">
        <v>70</v>
      </c>
      <c r="C37" s="116"/>
      <c r="D37" s="116"/>
      <c r="E37" s="15"/>
      <c r="F37" s="15"/>
      <c r="G37" s="56">
        <f>SUM(G22:G36)</f>
        <v>70596319.800000101</v>
      </c>
      <c r="H37" s="56"/>
      <c r="I37" s="56">
        <f>SUM(I22:I36)</f>
        <v>14240937.319999991</v>
      </c>
      <c r="J37" s="56"/>
      <c r="K37" s="56">
        <f>SUM(K22:K36)</f>
        <v>-203009476.40000001</v>
      </c>
      <c r="L37" s="56"/>
      <c r="M37" s="56">
        <f>SUM(M22:M36)</f>
        <v>-14403705.710000018</v>
      </c>
    </row>
    <row r="38" spans="1:13" s="9" customFormat="1" x14ac:dyDescent="0.4">
      <c r="A38" s="116"/>
      <c r="B38" s="116"/>
      <c r="C38" s="116" t="s">
        <v>71</v>
      </c>
      <c r="D38" s="116"/>
      <c r="E38" s="15"/>
      <c r="F38" s="15"/>
      <c r="G38" s="56">
        <v>-1002465.73</v>
      </c>
      <c r="H38" s="56"/>
      <c r="I38" s="56">
        <v>-3501205.45</v>
      </c>
      <c r="J38" s="56"/>
      <c r="K38" s="56">
        <v>-1002465.73</v>
      </c>
      <c r="L38" s="56"/>
      <c r="M38" s="56">
        <v>-3698761.61</v>
      </c>
    </row>
    <row r="39" spans="1:13" s="9" customFormat="1" x14ac:dyDescent="0.4">
      <c r="A39" s="116"/>
      <c r="B39" s="116"/>
      <c r="C39" s="116" t="s">
        <v>72</v>
      </c>
      <c r="D39" s="116"/>
      <c r="E39" s="15"/>
      <c r="F39" s="15"/>
      <c r="G39" s="56">
        <v>-112396.01</v>
      </c>
      <c r="H39" s="56"/>
      <c r="I39" s="56">
        <v>-237743.25</v>
      </c>
      <c r="J39" s="56"/>
      <c r="K39" s="56">
        <v>-52142.17</v>
      </c>
      <c r="L39" s="56"/>
      <c r="M39" s="56">
        <v>-221771.92</v>
      </c>
    </row>
    <row r="40" spans="1:13" x14ac:dyDescent="0.4">
      <c r="A40" s="116"/>
      <c r="B40" s="116"/>
      <c r="C40" s="116"/>
      <c r="D40" s="116" t="s">
        <v>73</v>
      </c>
      <c r="E40" s="15"/>
      <c r="F40" s="15"/>
      <c r="G40" s="70">
        <f>SUM(G37:G39)</f>
        <v>69481458.060000092</v>
      </c>
      <c r="H40" s="56"/>
      <c r="I40" s="70">
        <f>SUM(I37:I39)</f>
        <v>10501988.61999999</v>
      </c>
      <c r="J40" s="56"/>
      <c r="K40" s="70">
        <f>SUM(K37:K39)</f>
        <v>-204064084.29999998</v>
      </c>
      <c r="L40" s="56"/>
      <c r="M40" s="70">
        <f>SUM(M37:M39)</f>
        <v>-18324239.240000021</v>
      </c>
    </row>
    <row r="41" spans="1:13" ht="12" customHeight="1" x14ac:dyDescent="0.4">
      <c r="A41" s="116"/>
      <c r="B41" s="116"/>
      <c r="C41" s="116"/>
      <c r="D41" s="116"/>
      <c r="E41" s="15"/>
      <c r="F41" s="15"/>
      <c r="G41" s="73"/>
      <c r="H41" s="56"/>
      <c r="I41" s="73"/>
      <c r="J41" s="56"/>
      <c r="K41" s="73"/>
      <c r="L41" s="56"/>
      <c r="M41" s="73"/>
    </row>
    <row r="42" spans="1:13" x14ac:dyDescent="0.4">
      <c r="A42" s="5" t="s">
        <v>174</v>
      </c>
      <c r="B42" s="116"/>
      <c r="C42" s="116"/>
      <c r="D42" s="116"/>
      <c r="E42" s="15"/>
      <c r="F42" s="15"/>
      <c r="G42" s="73"/>
      <c r="H42" s="56"/>
      <c r="I42" s="73"/>
      <c r="J42" s="56"/>
      <c r="K42" s="73"/>
      <c r="L42" s="56"/>
      <c r="M42" s="73"/>
    </row>
    <row r="43" spans="1:13" x14ac:dyDescent="0.4">
      <c r="A43" s="5"/>
      <c r="B43" s="116"/>
      <c r="C43" s="116"/>
      <c r="D43" s="116"/>
      <c r="E43" s="15"/>
      <c r="F43" s="15"/>
      <c r="G43" s="17"/>
      <c r="H43" s="8"/>
      <c r="I43" s="17"/>
      <c r="J43" s="8"/>
      <c r="K43" s="17"/>
      <c r="L43" s="8"/>
      <c r="M43" s="17"/>
    </row>
    <row r="44" spans="1:13" x14ac:dyDescent="0.4">
      <c r="A44" s="5"/>
      <c r="B44" s="116"/>
      <c r="C44" s="116"/>
      <c r="D44" s="116"/>
      <c r="E44" s="15"/>
      <c r="F44" s="15"/>
      <c r="G44" s="17"/>
      <c r="H44" s="8"/>
      <c r="I44" s="17"/>
      <c r="J44" s="8"/>
      <c r="K44" s="17"/>
      <c r="L44" s="8"/>
      <c r="M44" s="17"/>
    </row>
    <row r="45" spans="1:13" x14ac:dyDescent="0.4">
      <c r="A45" s="5"/>
      <c r="B45" s="116"/>
      <c r="C45" s="116"/>
      <c r="D45" s="116"/>
      <c r="E45" s="15"/>
      <c r="F45" s="15"/>
      <c r="G45" s="17"/>
      <c r="H45" s="8"/>
      <c r="I45" s="17"/>
      <c r="J45" s="8"/>
      <c r="K45" s="17"/>
      <c r="L45" s="8"/>
      <c r="M45" s="17"/>
    </row>
    <row r="46" spans="1:13" x14ac:dyDescent="0.4">
      <c r="A46" s="5"/>
      <c r="B46" s="116"/>
      <c r="C46" s="116"/>
      <c r="D46" s="116"/>
      <c r="E46" s="15"/>
      <c r="F46" s="15"/>
      <c r="G46" s="17"/>
      <c r="H46" s="8"/>
      <c r="I46" s="17"/>
      <c r="J46" s="8"/>
      <c r="K46" s="17"/>
      <c r="L46" s="8"/>
      <c r="M46" s="17"/>
    </row>
    <row r="47" spans="1:13" x14ac:dyDescent="0.4">
      <c r="A47" s="5"/>
      <c r="B47" s="116"/>
      <c r="C47" s="116"/>
      <c r="D47" s="116"/>
      <c r="E47" s="15"/>
      <c r="F47" s="15"/>
      <c r="G47" s="17"/>
      <c r="H47" s="8"/>
      <c r="I47" s="17"/>
      <c r="J47" s="8"/>
      <c r="K47" s="17"/>
      <c r="L47" s="8"/>
      <c r="M47" s="17"/>
    </row>
    <row r="48" spans="1:13" x14ac:dyDescent="0.4">
      <c r="A48" s="5"/>
      <c r="B48" s="116"/>
      <c r="C48" s="116"/>
      <c r="D48" s="116"/>
      <c r="E48" s="15"/>
      <c r="F48" s="15"/>
      <c r="G48" s="17"/>
      <c r="H48" s="8"/>
      <c r="I48" s="17"/>
      <c r="J48" s="8"/>
      <c r="K48" s="17"/>
      <c r="L48" s="8"/>
      <c r="M48" s="17"/>
    </row>
    <row r="49" spans="1:25" s="5" customFormat="1" x14ac:dyDescent="0.4">
      <c r="A49" s="120"/>
      <c r="B49" s="18" t="s">
        <v>21</v>
      </c>
      <c r="C49" s="120"/>
      <c r="D49" s="18"/>
      <c r="E49" s="120"/>
      <c r="F49" s="18" t="s">
        <v>21</v>
      </c>
      <c r="G49" s="120"/>
      <c r="H49" s="120"/>
      <c r="I49" s="120"/>
      <c r="J49" s="120"/>
      <c r="K49" s="120"/>
      <c r="L49" s="120"/>
      <c r="M49" s="120"/>
      <c r="N49" s="12"/>
      <c r="O49" s="12"/>
      <c r="P49" s="17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5" customFormat="1" x14ac:dyDescent="0.4">
      <c r="A50" s="120"/>
      <c r="B50" s="18"/>
      <c r="C50" s="120"/>
      <c r="D50" s="18"/>
      <c r="E50" s="120"/>
      <c r="F50" s="18"/>
      <c r="G50" s="120"/>
      <c r="H50" s="120"/>
      <c r="I50" s="120"/>
      <c r="J50" s="120"/>
      <c r="K50" s="120"/>
      <c r="L50" s="120"/>
      <c r="M50" s="120"/>
      <c r="N50" s="12"/>
      <c r="O50" s="12"/>
      <c r="P50" s="17"/>
      <c r="Q50" s="12"/>
      <c r="R50" s="12"/>
      <c r="S50" s="12"/>
      <c r="T50" s="12"/>
      <c r="U50" s="12"/>
      <c r="V50" s="12"/>
      <c r="W50" s="12"/>
      <c r="X50" s="12"/>
      <c r="Y50" s="12"/>
    </row>
    <row r="51" spans="1:25" s="5" customFormat="1" x14ac:dyDescent="0.4">
      <c r="A51" s="120"/>
      <c r="B51" s="18"/>
      <c r="C51" s="120"/>
      <c r="D51" s="18"/>
      <c r="E51" s="120"/>
      <c r="F51" s="18"/>
      <c r="G51" s="120"/>
      <c r="H51" s="120"/>
      <c r="I51" s="120"/>
      <c r="J51" s="120"/>
      <c r="K51" s="141" t="s">
        <v>178</v>
      </c>
      <c r="L51" s="141"/>
      <c r="M51" s="141"/>
      <c r="N51" s="12"/>
      <c r="O51" s="12"/>
      <c r="P51" s="17"/>
      <c r="Q51" s="12"/>
      <c r="R51" s="12"/>
      <c r="S51" s="12"/>
      <c r="T51" s="12"/>
      <c r="U51" s="12"/>
      <c r="V51" s="12"/>
      <c r="W51" s="12"/>
      <c r="X51" s="12"/>
      <c r="Y51" s="12"/>
    </row>
    <row r="52" spans="1:25" x14ac:dyDescent="0.4">
      <c r="A52" s="132" t="s">
        <v>52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</row>
    <row r="53" spans="1:25" x14ac:dyDescent="0.4">
      <c r="A53" s="133" t="s">
        <v>29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</row>
    <row r="54" spans="1:25" x14ac:dyDescent="0.4">
      <c r="A54" s="133" t="str">
        <f>+A4</f>
        <v>สำหรับงวดสามเดือนสิ้นสุดวันที่ 31 มีนาคม 2563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</row>
    <row r="55" spans="1:25" ht="9.75" customHeight="1" x14ac:dyDescent="0.4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</row>
    <row r="56" spans="1:25" x14ac:dyDescent="0.4">
      <c r="A56" s="122"/>
      <c r="B56" s="122"/>
      <c r="C56" s="122"/>
      <c r="D56" s="122"/>
      <c r="E56" s="122"/>
      <c r="F56" s="122"/>
      <c r="G56" s="137" t="s">
        <v>13</v>
      </c>
      <c r="H56" s="137"/>
      <c r="I56" s="137"/>
      <c r="J56" s="137"/>
      <c r="K56" s="137"/>
      <c r="L56" s="137"/>
      <c r="M56" s="137"/>
    </row>
    <row r="57" spans="1:25" x14ac:dyDescent="0.4">
      <c r="G57" s="137" t="s">
        <v>34</v>
      </c>
      <c r="H57" s="137"/>
      <c r="I57" s="137"/>
      <c r="J57" s="4"/>
      <c r="K57" s="137" t="s">
        <v>35</v>
      </c>
      <c r="L57" s="137"/>
      <c r="M57" s="137"/>
    </row>
    <row r="58" spans="1:25" x14ac:dyDescent="0.4">
      <c r="G58" s="129" t="str">
        <f>+G8</f>
        <v>สำหรับงวดสามเดือนสิ้นสุดวันที่ 31 มีนาคม</v>
      </c>
      <c r="H58" s="129"/>
      <c r="I58" s="129"/>
      <c r="J58" s="129"/>
      <c r="K58" s="129"/>
      <c r="L58" s="129"/>
      <c r="M58" s="129"/>
    </row>
    <row r="59" spans="1:25" ht="18.75" customHeight="1" x14ac:dyDescent="0.4">
      <c r="G59" s="31" t="str">
        <f>+G9</f>
        <v>2563</v>
      </c>
      <c r="H59" s="120"/>
      <c r="I59" s="31" t="str">
        <f>+I9</f>
        <v>2562</v>
      </c>
      <c r="J59" s="21"/>
      <c r="K59" s="31" t="str">
        <f>+K9</f>
        <v>2563</v>
      </c>
      <c r="L59" s="120"/>
      <c r="M59" s="31" t="str">
        <f>+M9</f>
        <v>2562</v>
      </c>
      <c r="N59" s="108"/>
      <c r="O59" s="21"/>
    </row>
    <row r="60" spans="1:25" x14ac:dyDescent="0.4">
      <c r="A60" s="116" t="s">
        <v>7</v>
      </c>
      <c r="B60" s="116"/>
      <c r="C60" s="116"/>
      <c r="D60" s="116"/>
      <c r="E60" s="15"/>
      <c r="F60" s="15"/>
      <c r="G60" s="8"/>
      <c r="H60" s="8"/>
      <c r="I60" s="8"/>
      <c r="J60" s="8"/>
      <c r="K60" s="8"/>
      <c r="L60" s="8"/>
      <c r="M60" s="8"/>
    </row>
    <row r="61" spans="1:25" ht="18" hidden="1" customHeight="1" x14ac:dyDescent="0.4">
      <c r="A61" s="116"/>
      <c r="B61" s="116" t="s">
        <v>159</v>
      </c>
      <c r="C61" s="116"/>
      <c r="D61" s="116"/>
      <c r="E61" s="120"/>
      <c r="F61" s="15"/>
      <c r="G61" s="56">
        <v>0</v>
      </c>
      <c r="H61" s="56"/>
      <c r="I61" s="56">
        <v>0</v>
      </c>
      <c r="J61" s="56"/>
      <c r="K61" s="8">
        <v>0</v>
      </c>
      <c r="L61" s="56"/>
      <c r="M61" s="8">
        <v>0</v>
      </c>
    </row>
    <row r="62" spans="1:25" x14ac:dyDescent="0.4">
      <c r="A62" s="116"/>
      <c r="B62" s="5" t="s">
        <v>205</v>
      </c>
      <c r="C62" s="116"/>
      <c r="D62" s="116"/>
      <c r="E62" s="120">
        <v>11</v>
      </c>
      <c r="F62" s="15"/>
      <c r="G62" s="56">
        <v>-43.21</v>
      </c>
      <c r="H62" s="56"/>
      <c r="I62" s="56">
        <v>10.9</v>
      </c>
      <c r="J62" s="56"/>
      <c r="K62" s="56">
        <v>0</v>
      </c>
      <c r="L62" s="56"/>
      <c r="M62" s="56">
        <v>0</v>
      </c>
    </row>
    <row r="63" spans="1:25" s="9" customFormat="1" x14ac:dyDescent="0.4">
      <c r="A63" s="116"/>
      <c r="B63" s="116" t="s">
        <v>74</v>
      </c>
      <c r="C63" s="116"/>
      <c r="D63" s="116"/>
      <c r="E63" s="15">
        <v>13</v>
      </c>
      <c r="F63" s="15"/>
      <c r="G63" s="56">
        <v>-3490000</v>
      </c>
      <c r="H63" s="56"/>
      <c r="I63" s="56">
        <v>0</v>
      </c>
      <c r="J63" s="56"/>
      <c r="K63" s="56">
        <v>-3490000</v>
      </c>
      <c r="L63" s="56"/>
      <c r="M63" s="56">
        <v>0</v>
      </c>
    </row>
    <row r="64" spans="1:25" x14ac:dyDescent="0.4">
      <c r="A64" s="116"/>
      <c r="B64" s="116" t="s">
        <v>160</v>
      </c>
      <c r="D64" s="116"/>
      <c r="E64" s="15" t="s">
        <v>207</v>
      </c>
      <c r="F64" s="15"/>
      <c r="G64" s="56">
        <v>-185500000</v>
      </c>
      <c r="H64" s="56"/>
      <c r="I64" s="56">
        <v>11000000</v>
      </c>
      <c r="J64" s="56"/>
      <c r="K64" s="56">
        <v>3000000</v>
      </c>
      <c r="L64" s="56"/>
      <c r="M64" s="56">
        <v>11000000</v>
      </c>
    </row>
    <row r="65" spans="1:16" x14ac:dyDescent="0.4">
      <c r="A65" s="116"/>
      <c r="B65" s="116" t="s">
        <v>161</v>
      </c>
      <c r="D65" s="116"/>
      <c r="E65" s="23">
        <v>3.4</v>
      </c>
      <c r="F65" s="15"/>
      <c r="G65" s="56">
        <v>0</v>
      </c>
      <c r="H65" s="56"/>
      <c r="I65" s="56">
        <v>0</v>
      </c>
      <c r="J65" s="56"/>
      <c r="K65" s="56">
        <v>60120972.5</v>
      </c>
      <c r="L65" s="56"/>
      <c r="M65" s="56">
        <v>-3000000</v>
      </c>
    </row>
    <row r="66" spans="1:16" x14ac:dyDescent="0.4">
      <c r="A66" s="116"/>
      <c r="B66" s="116" t="s">
        <v>158</v>
      </c>
      <c r="D66" s="116"/>
      <c r="E66" s="23"/>
      <c r="F66" s="15"/>
      <c r="G66" s="56">
        <v>67020</v>
      </c>
      <c r="H66" s="56"/>
      <c r="I66" s="56">
        <v>7126549</v>
      </c>
      <c r="J66" s="56"/>
      <c r="K66" s="56">
        <v>5920</v>
      </c>
      <c r="L66" s="56"/>
      <c r="M66" s="56">
        <v>7092954</v>
      </c>
    </row>
    <row r="67" spans="1:16" x14ac:dyDescent="0.4">
      <c r="A67" s="116"/>
      <c r="B67" s="116" t="s">
        <v>167</v>
      </c>
      <c r="C67" s="116"/>
      <c r="D67" s="116"/>
      <c r="E67" s="120"/>
      <c r="F67" s="15"/>
      <c r="G67" s="56">
        <v>0</v>
      </c>
      <c r="H67" s="56"/>
      <c r="I67" s="56">
        <v>0</v>
      </c>
      <c r="J67" s="56"/>
      <c r="K67" s="56">
        <v>0</v>
      </c>
      <c r="L67" s="56"/>
      <c r="M67" s="56">
        <v>94800000</v>
      </c>
    </row>
    <row r="68" spans="1:16" x14ac:dyDescent="0.4">
      <c r="A68" s="116"/>
      <c r="B68" s="116"/>
      <c r="C68" s="116"/>
      <c r="D68" s="116" t="s">
        <v>67</v>
      </c>
      <c r="E68" s="15"/>
      <c r="F68" s="15"/>
      <c r="G68" s="70">
        <f>SUM(G61:G67)</f>
        <v>-188923023.21000001</v>
      </c>
      <c r="H68" s="73"/>
      <c r="I68" s="70">
        <f>SUM(I61:I67)</f>
        <v>18126559.899999999</v>
      </c>
      <c r="J68" s="73"/>
      <c r="K68" s="70">
        <f>SUM(K61:K67)</f>
        <v>59636892.5</v>
      </c>
      <c r="L68" s="73"/>
      <c r="M68" s="70">
        <f>SUM(M61:M67)</f>
        <v>109892954</v>
      </c>
    </row>
    <row r="69" spans="1:16" x14ac:dyDescent="0.4">
      <c r="A69" s="116" t="s">
        <v>11</v>
      </c>
      <c r="B69" s="116"/>
      <c r="C69" s="116"/>
      <c r="D69" s="116"/>
      <c r="E69" s="15"/>
      <c r="F69" s="15"/>
      <c r="G69" s="73"/>
      <c r="H69" s="73"/>
      <c r="I69" s="73"/>
      <c r="J69" s="73"/>
      <c r="K69" s="73"/>
      <c r="L69" s="73"/>
      <c r="M69" s="73"/>
    </row>
    <row r="70" spans="1:16" s="9" customFormat="1" x14ac:dyDescent="0.4">
      <c r="A70" s="116"/>
      <c r="B70" s="116" t="s">
        <v>162</v>
      </c>
      <c r="C70" s="116"/>
      <c r="D70" s="116"/>
      <c r="E70" s="15">
        <v>16</v>
      </c>
      <c r="F70" s="15"/>
      <c r="G70" s="56">
        <v>-150000000</v>
      </c>
      <c r="H70" s="56"/>
      <c r="I70" s="56">
        <v>0</v>
      </c>
      <c r="J70" s="56"/>
      <c r="K70" s="56">
        <v>-150000000</v>
      </c>
      <c r="L70" s="56"/>
      <c r="M70" s="56">
        <v>0</v>
      </c>
    </row>
    <row r="71" spans="1:16" s="9" customFormat="1" x14ac:dyDescent="0.4">
      <c r="A71" s="116"/>
      <c r="B71" s="116" t="s">
        <v>127</v>
      </c>
      <c r="C71" s="116"/>
      <c r="D71" s="116"/>
      <c r="E71" s="23">
        <v>3.5</v>
      </c>
      <c r="F71" s="15"/>
      <c r="G71" s="56">
        <v>0</v>
      </c>
      <c r="H71" s="56"/>
      <c r="I71" s="56">
        <v>0</v>
      </c>
      <c r="J71" s="56"/>
      <c r="K71" s="56">
        <v>0</v>
      </c>
      <c r="L71" s="56"/>
      <c r="M71" s="56">
        <v>-30000000</v>
      </c>
    </row>
    <row r="72" spans="1:16" s="9" customFormat="1" x14ac:dyDescent="0.4">
      <c r="A72" s="116"/>
      <c r="B72" s="117" t="s">
        <v>146</v>
      </c>
      <c r="C72" s="116"/>
      <c r="D72" s="116"/>
      <c r="E72" s="23"/>
      <c r="F72" s="15"/>
      <c r="G72" s="56">
        <v>1017450</v>
      </c>
      <c r="H72" s="56"/>
      <c r="I72" s="56">
        <v>0</v>
      </c>
      <c r="J72" s="56"/>
      <c r="K72" s="73">
        <v>1017450</v>
      </c>
      <c r="L72" s="56"/>
      <c r="M72" s="73">
        <v>0</v>
      </c>
    </row>
    <row r="73" spans="1:16" s="9" customFormat="1" x14ac:dyDescent="0.4">
      <c r="A73" s="116"/>
      <c r="B73" s="117" t="s">
        <v>196</v>
      </c>
      <c r="C73" s="116"/>
      <c r="D73" s="116"/>
      <c r="E73" s="23"/>
      <c r="F73" s="15"/>
      <c r="G73" s="56"/>
      <c r="H73" s="56"/>
      <c r="I73" s="56"/>
      <c r="J73" s="56"/>
      <c r="K73" s="73"/>
      <c r="L73" s="56"/>
      <c r="M73" s="73"/>
    </row>
    <row r="74" spans="1:16" s="9" customFormat="1" x14ac:dyDescent="0.4">
      <c r="A74" s="116"/>
      <c r="B74" s="117"/>
      <c r="C74" s="116" t="s">
        <v>197</v>
      </c>
      <c r="D74" s="116"/>
      <c r="E74" s="23"/>
      <c r="F74" s="15"/>
      <c r="G74" s="75">
        <v>80013350.75</v>
      </c>
      <c r="H74" s="56"/>
      <c r="I74" s="75">
        <v>0</v>
      </c>
      <c r="J74" s="56"/>
      <c r="K74" s="75">
        <v>80013350.75</v>
      </c>
      <c r="L74" s="56"/>
      <c r="M74" s="75">
        <v>0</v>
      </c>
    </row>
    <row r="75" spans="1:16" x14ac:dyDescent="0.4">
      <c r="A75" s="116"/>
      <c r="B75" s="116"/>
      <c r="C75" s="116"/>
      <c r="D75" s="116" t="s">
        <v>68</v>
      </c>
      <c r="E75" s="15"/>
      <c r="F75" s="15"/>
      <c r="G75" s="75">
        <f>SUM(G70:G74)</f>
        <v>-68969199.25</v>
      </c>
      <c r="H75" s="73"/>
      <c r="I75" s="75">
        <f>SUM(I70:I74)</f>
        <v>0</v>
      </c>
      <c r="J75" s="73"/>
      <c r="K75" s="75">
        <f>SUM(K70:K74)</f>
        <v>-68969199.25</v>
      </c>
      <c r="L75" s="73"/>
      <c r="M75" s="75">
        <f>SUM(M70:M74)</f>
        <v>-30000000</v>
      </c>
    </row>
    <row r="76" spans="1:16" ht="9" hidden="1" customHeight="1" x14ac:dyDescent="0.4">
      <c r="A76" s="116"/>
      <c r="B76" s="116"/>
      <c r="C76" s="116"/>
      <c r="D76" s="116"/>
      <c r="E76" s="15"/>
      <c r="F76" s="15"/>
      <c r="G76" s="73"/>
      <c r="H76" s="73"/>
      <c r="I76" s="73"/>
      <c r="J76" s="73"/>
      <c r="K76" s="73"/>
      <c r="L76" s="73"/>
      <c r="M76" s="73"/>
    </row>
    <row r="77" spans="1:16" x14ac:dyDescent="0.4">
      <c r="A77" s="116" t="s">
        <v>53</v>
      </c>
      <c r="B77" s="116"/>
      <c r="C77" s="116"/>
      <c r="D77" s="116"/>
      <c r="E77" s="15"/>
      <c r="F77" s="15"/>
      <c r="G77" s="70">
        <v>6233410.3499999996</v>
      </c>
      <c r="H77" s="73"/>
      <c r="I77" s="70">
        <v>-12895207.01</v>
      </c>
      <c r="J77" s="73"/>
      <c r="K77" s="75">
        <v>0</v>
      </c>
      <c r="L77" s="73"/>
      <c r="M77" s="75">
        <v>0</v>
      </c>
    </row>
    <row r="78" spans="1:16" x14ac:dyDescent="0.4">
      <c r="A78" s="116" t="s">
        <v>12</v>
      </c>
      <c r="B78" s="116"/>
      <c r="C78" s="116"/>
      <c r="D78" s="116"/>
      <c r="E78" s="15"/>
      <c r="F78" s="15"/>
      <c r="G78" s="92">
        <f>+G75+G68+G40+G77</f>
        <v>-182177354.04999992</v>
      </c>
      <c r="H78" s="56"/>
      <c r="I78" s="92">
        <f>+I75+I68+I40+I77</f>
        <v>15733341.509999989</v>
      </c>
      <c r="J78" s="73"/>
      <c r="K78" s="74">
        <f>+K75+K68+K40+K77</f>
        <v>-213396391.04999998</v>
      </c>
      <c r="L78" s="73"/>
      <c r="M78" s="74">
        <f>+M75+M68+M40+M77</f>
        <v>61568714.759999976</v>
      </c>
    </row>
    <row r="79" spans="1:16" x14ac:dyDescent="0.4">
      <c r="A79" s="116" t="s">
        <v>203</v>
      </c>
      <c r="B79" s="116"/>
      <c r="C79" s="116"/>
      <c r="D79" s="116"/>
      <c r="E79" s="15"/>
      <c r="F79" s="15"/>
      <c r="G79" s="68">
        <v>722370776.52999997</v>
      </c>
      <c r="H79" s="56"/>
      <c r="I79" s="68">
        <v>170710951.13999999</v>
      </c>
      <c r="J79" s="56"/>
      <c r="K79" s="56">
        <v>583036900.91999996</v>
      </c>
      <c r="L79" s="56"/>
      <c r="M79" s="56">
        <v>29506348</v>
      </c>
      <c r="O79" s="6">
        <f>-G79+'งบแสดงฐานะการเงิน Q1_63'!H12</f>
        <v>0</v>
      </c>
      <c r="P79" s="14">
        <f>K79-'งบแสดงฐานะการเงิน Q1_63'!L12</f>
        <v>0</v>
      </c>
    </row>
    <row r="80" spans="1:16" ht="18.75" thickBot="1" x14ac:dyDescent="0.45">
      <c r="A80" s="116" t="s">
        <v>204</v>
      </c>
      <c r="B80" s="116"/>
      <c r="C80" s="116"/>
      <c r="D80" s="116"/>
      <c r="E80" s="15"/>
      <c r="F80" s="15"/>
      <c r="G80" s="71">
        <f>SUM(G78:G79)</f>
        <v>540193422.48000002</v>
      </c>
      <c r="H80" s="56"/>
      <c r="I80" s="71">
        <f>SUM(I78:I79)</f>
        <v>186444292.64999998</v>
      </c>
      <c r="J80" s="56"/>
      <c r="K80" s="71">
        <f>SUM(K78:K79)</f>
        <v>369640509.87</v>
      </c>
      <c r="L80" s="56"/>
      <c r="M80" s="71">
        <f>SUM(M78:M79)</f>
        <v>91075062.759999976</v>
      </c>
      <c r="O80" s="14">
        <f>G80-'งบแสดงฐานะการเงิน Q1_63'!F12</f>
        <v>0</v>
      </c>
      <c r="P80" s="14">
        <f>K80-'งบแสดงฐานะการเงิน Q1_63'!J12</f>
        <v>0</v>
      </c>
    </row>
    <row r="81" spans="1:13" ht="9" customHeight="1" thickTop="1" x14ac:dyDescent="0.4">
      <c r="A81" s="116"/>
      <c r="B81" s="116"/>
      <c r="C81" s="116"/>
      <c r="D81" s="116"/>
      <c r="E81" s="15"/>
      <c r="F81" s="15"/>
      <c r="G81" s="73"/>
      <c r="H81" s="56"/>
      <c r="I81" s="73"/>
      <c r="J81" s="56"/>
      <c r="K81" s="73"/>
      <c r="L81" s="56"/>
      <c r="M81" s="73"/>
    </row>
    <row r="82" spans="1:13" hidden="1" x14ac:dyDescent="0.4">
      <c r="A82" s="67" t="s">
        <v>109</v>
      </c>
      <c r="G82" s="44"/>
      <c r="H82" s="44"/>
      <c r="I82" s="44"/>
      <c r="J82" s="44"/>
      <c r="K82" s="44"/>
      <c r="L82" s="44"/>
      <c r="M82" s="44"/>
    </row>
    <row r="83" spans="1:13" s="61" customFormat="1" hidden="1" x14ac:dyDescent="0.4">
      <c r="A83" s="116"/>
      <c r="B83" s="116" t="s">
        <v>163</v>
      </c>
      <c r="C83" s="116"/>
      <c r="D83" s="116"/>
      <c r="E83" s="15"/>
      <c r="F83" s="15"/>
      <c r="G83" s="73">
        <v>0</v>
      </c>
      <c r="H83" s="56"/>
      <c r="I83" s="73">
        <v>0</v>
      </c>
      <c r="J83" s="56"/>
      <c r="K83" s="73">
        <v>0</v>
      </c>
      <c r="L83" s="56"/>
      <c r="M83" s="73">
        <v>0</v>
      </c>
    </row>
    <row r="84" spans="1:13" s="61" customFormat="1" hidden="1" x14ac:dyDescent="0.4">
      <c r="A84" s="116"/>
      <c r="B84" s="116" t="s">
        <v>164</v>
      </c>
      <c r="C84" s="116"/>
      <c r="D84" s="116"/>
      <c r="E84" s="15"/>
      <c r="F84" s="15"/>
      <c r="G84" s="73">
        <v>0</v>
      </c>
      <c r="H84" s="56"/>
      <c r="I84" s="73">
        <v>0</v>
      </c>
      <c r="J84" s="56"/>
      <c r="K84" s="73">
        <v>0</v>
      </c>
      <c r="L84" s="56"/>
      <c r="M84" s="73">
        <v>0</v>
      </c>
    </row>
    <row r="85" spans="1:13" s="61" customFormat="1" hidden="1" x14ac:dyDescent="0.4">
      <c r="A85" s="116"/>
      <c r="B85" s="116" t="s">
        <v>165</v>
      </c>
      <c r="C85" s="116"/>
      <c r="D85" s="116"/>
      <c r="E85" s="15"/>
      <c r="F85" s="15"/>
      <c r="G85" s="73">
        <v>0</v>
      </c>
      <c r="H85" s="56"/>
      <c r="I85" s="73">
        <v>0</v>
      </c>
      <c r="J85" s="56"/>
      <c r="K85" s="73">
        <v>0</v>
      </c>
      <c r="L85" s="56"/>
      <c r="M85" s="73">
        <v>0</v>
      </c>
    </row>
    <row r="86" spans="1:13" s="61" customFormat="1" hidden="1" x14ac:dyDescent="0.4">
      <c r="A86" s="116"/>
      <c r="B86" s="116" t="s">
        <v>166</v>
      </c>
      <c r="C86" s="116"/>
      <c r="D86" s="116"/>
      <c r="E86" s="15"/>
      <c r="F86" s="15"/>
      <c r="G86" s="73">
        <v>0</v>
      </c>
      <c r="H86" s="56"/>
      <c r="I86" s="73">
        <v>0</v>
      </c>
      <c r="J86" s="56"/>
      <c r="K86" s="73">
        <v>0</v>
      </c>
      <c r="L86" s="56"/>
      <c r="M86" s="73">
        <v>0</v>
      </c>
    </row>
    <row r="87" spans="1:13" s="61" customFormat="1" x14ac:dyDescent="0.4">
      <c r="B87" s="60"/>
      <c r="D87" s="60"/>
      <c r="E87" s="60"/>
      <c r="F87" s="60"/>
      <c r="G87" s="64"/>
      <c r="H87" s="60"/>
      <c r="I87" s="62"/>
      <c r="J87" s="60"/>
      <c r="K87" s="64"/>
      <c r="L87" s="60"/>
      <c r="M87" s="64"/>
    </row>
    <row r="88" spans="1:13" s="61" customFormat="1" x14ac:dyDescent="0.4">
      <c r="A88" s="5" t="s">
        <v>174</v>
      </c>
      <c r="B88" s="60"/>
      <c r="D88" s="60"/>
      <c r="E88" s="60"/>
      <c r="F88" s="60"/>
      <c r="G88" s="64"/>
      <c r="H88" s="60"/>
      <c r="I88" s="62"/>
      <c r="J88" s="60"/>
      <c r="K88" s="64"/>
      <c r="L88" s="60"/>
      <c r="M88" s="64"/>
    </row>
    <row r="89" spans="1:13" s="61" customFormat="1" x14ac:dyDescent="0.4">
      <c r="B89" s="60"/>
      <c r="D89" s="60"/>
      <c r="E89" s="60"/>
      <c r="F89" s="60"/>
      <c r="G89" s="64"/>
      <c r="H89" s="60"/>
      <c r="I89" s="62"/>
      <c r="J89" s="60"/>
      <c r="K89" s="64"/>
      <c r="L89" s="60"/>
      <c r="M89" s="64"/>
    </row>
    <row r="102" spans="1:25" x14ac:dyDescent="0.4">
      <c r="A102" s="5"/>
    </row>
    <row r="103" spans="1:25" x14ac:dyDescent="0.4">
      <c r="A103" s="5"/>
    </row>
    <row r="104" spans="1:25" x14ac:dyDescent="0.4">
      <c r="A104" s="5"/>
    </row>
    <row r="105" spans="1:25" s="5" customFormat="1" x14ac:dyDescent="0.4">
      <c r="A105" s="120"/>
      <c r="B105" s="18" t="s">
        <v>21</v>
      </c>
      <c r="C105" s="120"/>
      <c r="D105" s="18"/>
      <c r="E105" s="120"/>
      <c r="F105" s="18" t="s">
        <v>21</v>
      </c>
      <c r="G105" s="120"/>
      <c r="H105" s="120"/>
      <c r="I105" s="120"/>
      <c r="J105" s="120"/>
      <c r="K105" s="120"/>
      <c r="L105" s="120"/>
      <c r="M105" s="120"/>
      <c r="N105" s="12"/>
      <c r="O105" s="12"/>
      <c r="P105" s="17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idden="1" x14ac:dyDescent="0.4">
      <c r="E106" s="55"/>
      <c r="O106" s="49"/>
    </row>
    <row r="107" spans="1:25" x14ac:dyDescent="0.4">
      <c r="A107" s="131"/>
      <c r="B107" s="131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</row>
    <row r="109" spans="1:25" hidden="1" x14ac:dyDescent="0.4">
      <c r="A109" s="5"/>
      <c r="D109" s="125" t="s">
        <v>59</v>
      </c>
      <c r="E109" s="122"/>
      <c r="F109" s="122"/>
      <c r="G109" s="8">
        <v>540193422.48000002</v>
      </c>
      <c r="H109" s="17"/>
      <c r="I109" s="8">
        <v>186444292.65000001</v>
      </c>
      <c r="J109" s="17"/>
      <c r="K109" s="8">
        <v>369640509.87</v>
      </c>
      <c r="L109" s="8"/>
      <c r="M109" s="8">
        <v>91075062.760000005</v>
      </c>
    </row>
    <row r="110" spans="1:25" hidden="1" x14ac:dyDescent="0.4">
      <c r="A110" s="5"/>
      <c r="D110" s="125" t="s">
        <v>60</v>
      </c>
      <c r="E110" s="122"/>
      <c r="F110" s="122"/>
      <c r="G110" s="8">
        <f>+G109-G80</f>
        <v>0</v>
      </c>
      <c r="H110" s="8"/>
      <c r="I110" s="8">
        <f>+I109-I80</f>
        <v>0</v>
      </c>
      <c r="J110" s="8"/>
      <c r="K110" s="8">
        <f>+K109-K80</f>
        <v>0</v>
      </c>
      <c r="L110" s="8"/>
      <c r="M110" s="8">
        <f>+M109-M80</f>
        <v>0</v>
      </c>
    </row>
    <row r="111" spans="1:25" x14ac:dyDescent="0.4">
      <c r="A111" s="5"/>
      <c r="E111" s="122"/>
      <c r="F111" s="122"/>
    </row>
    <row r="112" spans="1:25" x14ac:dyDescent="0.4">
      <c r="E112" s="122"/>
      <c r="F112" s="122"/>
    </row>
    <row r="113" spans="5:6" x14ac:dyDescent="0.4">
      <c r="E113" s="122"/>
      <c r="F113" s="122"/>
    </row>
    <row r="114" spans="5:6" x14ac:dyDescent="0.4">
      <c r="E114" s="122"/>
      <c r="F114" s="122"/>
    </row>
    <row r="115" spans="5:6" x14ac:dyDescent="0.4">
      <c r="E115" s="122"/>
      <c r="F115" s="122"/>
    </row>
    <row r="116" spans="5:6" x14ac:dyDescent="0.4">
      <c r="E116" s="122"/>
      <c r="F116" s="122"/>
    </row>
    <row r="117" spans="5:6" x14ac:dyDescent="0.4">
      <c r="E117" s="122"/>
      <c r="F117" s="122"/>
    </row>
    <row r="118" spans="5:6" x14ac:dyDescent="0.4">
      <c r="E118" s="122"/>
      <c r="F118" s="122"/>
    </row>
    <row r="119" spans="5:6" x14ac:dyDescent="0.4">
      <c r="E119" s="122"/>
      <c r="F119" s="122"/>
    </row>
    <row r="120" spans="5:6" x14ac:dyDescent="0.4">
      <c r="E120" s="122"/>
      <c r="F120" s="122"/>
    </row>
    <row r="121" spans="5:6" x14ac:dyDescent="0.4">
      <c r="E121" s="122"/>
      <c r="F121" s="122"/>
    </row>
    <row r="122" spans="5:6" x14ac:dyDescent="0.4">
      <c r="E122" s="122"/>
      <c r="F122" s="122"/>
    </row>
    <row r="123" spans="5:6" x14ac:dyDescent="0.4">
      <c r="E123" s="122"/>
      <c r="F123" s="122"/>
    </row>
    <row r="124" spans="5:6" x14ac:dyDescent="0.4">
      <c r="E124" s="122"/>
      <c r="F124" s="122"/>
    </row>
    <row r="125" spans="5:6" x14ac:dyDescent="0.4">
      <c r="E125" s="122"/>
      <c r="F125" s="122"/>
    </row>
    <row r="126" spans="5:6" x14ac:dyDescent="0.4">
      <c r="E126" s="122"/>
      <c r="F126" s="122"/>
    </row>
    <row r="127" spans="5:6" x14ac:dyDescent="0.4">
      <c r="E127" s="122"/>
      <c r="F127" s="122"/>
    </row>
    <row r="128" spans="5:6" x14ac:dyDescent="0.4">
      <c r="E128" s="122"/>
      <c r="F128" s="122"/>
    </row>
    <row r="129" spans="5:6" x14ac:dyDescent="0.4">
      <c r="E129" s="122"/>
      <c r="F129" s="122"/>
    </row>
    <row r="130" spans="5:6" x14ac:dyDescent="0.4">
      <c r="E130" s="122"/>
      <c r="F130" s="122"/>
    </row>
    <row r="131" spans="5:6" x14ac:dyDescent="0.4">
      <c r="E131" s="122"/>
      <c r="F131" s="122"/>
    </row>
    <row r="132" spans="5:6" x14ac:dyDescent="0.4">
      <c r="E132" s="122"/>
      <c r="F132" s="122"/>
    </row>
    <row r="133" spans="5:6" x14ac:dyDescent="0.4">
      <c r="E133" s="122"/>
      <c r="F133" s="122"/>
    </row>
    <row r="134" spans="5:6" x14ac:dyDescent="0.4">
      <c r="E134" s="122"/>
      <c r="F134" s="122"/>
    </row>
    <row r="135" spans="5:6" x14ac:dyDescent="0.4">
      <c r="E135" s="122"/>
      <c r="F135" s="122"/>
    </row>
    <row r="136" spans="5:6" x14ac:dyDescent="0.4">
      <c r="E136" s="122"/>
      <c r="F136" s="122"/>
    </row>
    <row r="137" spans="5:6" x14ac:dyDescent="0.4">
      <c r="E137" s="122"/>
      <c r="F137" s="122"/>
    </row>
    <row r="138" spans="5:6" x14ac:dyDescent="0.4">
      <c r="E138" s="122"/>
      <c r="F138" s="122"/>
    </row>
    <row r="139" spans="5:6" x14ac:dyDescent="0.4">
      <c r="E139" s="122"/>
      <c r="F139" s="122"/>
    </row>
    <row r="140" spans="5:6" x14ac:dyDescent="0.4">
      <c r="E140" s="122"/>
      <c r="F140" s="122"/>
    </row>
    <row r="141" spans="5:6" x14ac:dyDescent="0.4">
      <c r="E141" s="122"/>
      <c r="F141" s="122"/>
    </row>
  </sheetData>
  <mergeCells count="17">
    <mergeCell ref="G6:M6"/>
    <mergeCell ref="G7:I7"/>
    <mergeCell ref="K1:M1"/>
    <mergeCell ref="K51:M51"/>
    <mergeCell ref="G8:M8"/>
    <mergeCell ref="A4:M4"/>
    <mergeCell ref="A2:M2"/>
    <mergeCell ref="A3:M3"/>
    <mergeCell ref="K7:M7"/>
    <mergeCell ref="A107:M107"/>
    <mergeCell ref="G57:I57"/>
    <mergeCell ref="A52:M52"/>
    <mergeCell ref="A53:M53"/>
    <mergeCell ref="K57:M57"/>
    <mergeCell ref="G56:M56"/>
    <mergeCell ref="A54:M54"/>
    <mergeCell ref="G58:M58"/>
  </mergeCells>
  <phoneticPr fontId="0" type="noConversion"/>
  <pageMargins left="0.55118110236220474" right="0" top="0.6692913385826772" bottom="0" header="0.35433070866141736" footer="0"/>
  <pageSetup paperSize="9" scale="93" firstPageNumber="8" fitToHeight="2" orientation="portrait" useFirstPageNumber="1" r:id="rId1"/>
  <headerFooter alignWithMargins="0">
    <oddFooter>&amp;C&amp;"Angsana New,Regular"&amp;P</oddFooter>
  </headerFooter>
  <rowBreaks count="1" manualBreakCount="1">
    <brk id="50" max="12" man="1"/>
  </rowBreaks>
  <ignoredErrors>
    <ignoredError sqref="H59 J59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Q1_63</vt:lpstr>
      <vt:lpstr>งบกำไรขาดทุน Q1_63</vt:lpstr>
      <vt:lpstr>เปลี่ยนแปลงรวม</vt:lpstr>
      <vt:lpstr>เปลี่ยนแปลงเฉพาะ</vt:lpstr>
      <vt:lpstr>งบกระแส</vt:lpstr>
      <vt:lpstr>'งบแสดงฐานะการเงิน Q1_63'!chaiyut</vt:lpstr>
      <vt:lpstr>'งบกำไรขาดทุน Q1_63'!chaiyut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Q1_63'!Print_Area</vt:lpstr>
      <vt:lpstr>งบกระแส!Print_Area</vt:lpstr>
      <vt:lpstr>'งบกำไรขาดทุน Q1_63'!Print_Area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2020-05-14T05:47:16Z</cp:lastPrinted>
  <dcterms:created xsi:type="dcterms:W3CDTF">2003-04-30T06:44:25Z</dcterms:created>
  <dcterms:modified xsi:type="dcterms:W3CDTF">2020-05-14T08:57:43Z</dcterms:modified>
</cp:coreProperties>
</file>