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4-2020 (AMT)\Q4-2020 (AMT) ออกเล่ม(ล่าสุด)\"/>
    </mc:Choice>
  </mc:AlternateContent>
  <xr:revisionPtr revIDLastSave="0" documentId="13_ncr:1_{A31F455A-8453-429F-B7CF-76E98F09904C}" xr6:coauthVersionLast="46" xr6:coauthVersionMax="46" xr10:uidLastSave="{00000000-0000-0000-0000-000000000000}"/>
  <bookViews>
    <workbookView xWindow="-120" yWindow="-120" windowWidth="29040" windowHeight="15840" tabRatio="640" xr2:uid="{00000000-000D-0000-FFFF-FFFF00000000}"/>
  </bookViews>
  <sheets>
    <sheet name="BS_Q4-63" sheetId="50" r:id="rId1"/>
    <sheet name="Changed-Conso" sheetId="49" r:id="rId2"/>
    <sheet name="Changed-Com" sheetId="48" r:id="rId3"/>
    <sheet name="PL_Q4-63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CashFlow!$A$138</definedName>
    <definedName name="_xlnm.Print_Area" localSheetId="0">'BS_Q4-63'!$A$1:$L$130</definedName>
    <definedName name="_xlnm.Print_Area" localSheetId="4">CashFlow!$A$1:$M$90</definedName>
    <definedName name="_xlnm.Print_Area" localSheetId="2">'Changed-Com'!$A$1:$X$41</definedName>
    <definedName name="_xlnm.Print_Area" localSheetId="1">'Changed-Conso'!$A$1:$Z$43</definedName>
    <definedName name="_xlnm.Print_Area" localSheetId="6">Conso_Q150!$A$1:$M$92</definedName>
    <definedName name="_xlnm.Print_Area" localSheetId="5">Equity!$A$1:$G$42</definedName>
    <definedName name="_xlnm.Print_Area" localSheetId="3">'PL_Q4-63'!$A$1:$L$99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50" l="1"/>
  <c r="F27" i="50"/>
  <c r="L27" i="50"/>
  <c r="H27" i="50"/>
  <c r="V20" i="49"/>
  <c r="Z20" i="49" s="1"/>
  <c r="T20" i="49"/>
  <c r="N20" i="49"/>
  <c r="V18" i="49"/>
  <c r="Z18" i="49" s="1"/>
  <c r="T18" i="49"/>
  <c r="V17" i="49"/>
  <c r="Z17" i="49" s="1"/>
  <c r="T17" i="49"/>
  <c r="T14" i="49"/>
  <c r="V14" i="49" s="1"/>
  <c r="X17" i="48"/>
  <c r="X16" i="48"/>
  <c r="M9" i="47" l="1"/>
  <c r="T32" i="48"/>
  <c r="X32" i="48" s="1"/>
  <c r="X30" i="48"/>
  <c r="X29" i="48"/>
  <c r="N34" i="49"/>
  <c r="L28" i="58"/>
  <c r="L20" i="58"/>
  <c r="L9" i="58"/>
  <c r="H28" i="58"/>
  <c r="H20" i="58"/>
  <c r="T34" i="49"/>
  <c r="T32" i="49"/>
  <c r="V32" i="49" s="1"/>
  <c r="Z32" i="49" s="1"/>
  <c r="T31" i="49"/>
  <c r="V31" i="49" s="1"/>
  <c r="Z31" i="49" s="1"/>
  <c r="T19" i="49"/>
  <c r="V19" i="49" s="1"/>
  <c r="P21" i="49"/>
  <c r="T21" i="49" s="1"/>
  <c r="Z14" i="49"/>
  <c r="V34" i="49" l="1"/>
  <c r="Z34" i="49" s="1"/>
  <c r="H30" i="58"/>
  <c r="H32" i="58" s="1"/>
  <c r="H35" i="58" s="1"/>
  <c r="H37" i="58" s="1"/>
  <c r="L30" i="58"/>
  <c r="L32" i="58" s="1"/>
  <c r="L35" i="58" s="1"/>
  <c r="L44" i="58" s="1"/>
  <c r="L72" i="50"/>
  <c r="L67" i="50"/>
  <c r="H72" i="50"/>
  <c r="H67" i="50"/>
  <c r="L38" i="50"/>
  <c r="L8" i="50"/>
  <c r="H38" i="50"/>
  <c r="N21" i="49" l="1"/>
  <c r="V21" i="49" s="1"/>
  <c r="H40" i="58"/>
  <c r="H44" i="58"/>
  <c r="I11" i="47"/>
  <c r="I24" i="47" s="1"/>
  <c r="I39" i="47" s="1"/>
  <c r="I42" i="47" s="1"/>
  <c r="H39" i="50"/>
  <c r="L37" i="58"/>
  <c r="L40" i="58"/>
  <c r="M11" i="47"/>
  <c r="M24" i="47" s="1"/>
  <c r="M39" i="47" s="1"/>
  <c r="M42" i="47" s="1"/>
  <c r="L39" i="50"/>
  <c r="H73" i="50"/>
  <c r="L73" i="50"/>
  <c r="R38" i="49"/>
  <c r="M66" i="47"/>
  <c r="M59" i="47"/>
  <c r="I66" i="47"/>
  <c r="I59" i="47"/>
  <c r="K9" i="47"/>
  <c r="V22" i="48"/>
  <c r="V24" i="48" s="1"/>
  <c r="X18" i="48"/>
  <c r="X13" i="48"/>
  <c r="P23" i="49"/>
  <c r="J9" i="58"/>
  <c r="J60" i="58" s="1"/>
  <c r="H53" i="50"/>
  <c r="H94" i="50" s="1"/>
  <c r="L53" i="50"/>
  <c r="L94" i="50" s="1"/>
  <c r="F20" i="58"/>
  <c r="F24" i="48"/>
  <c r="P35" i="49"/>
  <c r="T35" i="49" s="1"/>
  <c r="X35" i="49"/>
  <c r="X38" i="49" s="1"/>
  <c r="F110" i="50" s="1"/>
  <c r="A50" i="50"/>
  <c r="A91" i="50" s="1"/>
  <c r="J72" i="50"/>
  <c r="F72" i="50"/>
  <c r="H35" i="48"/>
  <c r="H24" i="48"/>
  <c r="H38" i="49"/>
  <c r="H26" i="49"/>
  <c r="L60" i="58"/>
  <c r="H60" i="58"/>
  <c r="F60" i="58"/>
  <c r="H109" i="50"/>
  <c r="H111" i="50" s="1"/>
  <c r="T28" i="49"/>
  <c r="V28" i="49" s="1"/>
  <c r="Z28" i="49" s="1"/>
  <c r="X26" i="49"/>
  <c r="L26" i="49"/>
  <c r="J26" i="49"/>
  <c r="F26" i="49"/>
  <c r="D26" i="49"/>
  <c r="L73" i="58"/>
  <c r="J73" i="58"/>
  <c r="V33" i="48" s="1"/>
  <c r="H73" i="58"/>
  <c r="F73" i="58"/>
  <c r="X26" i="48"/>
  <c r="T19" i="48"/>
  <c r="R24" i="48"/>
  <c r="P24" i="48"/>
  <c r="N24" i="48"/>
  <c r="L24" i="48"/>
  <c r="J24" i="48"/>
  <c r="D24" i="48"/>
  <c r="G66" i="47"/>
  <c r="K66" i="47"/>
  <c r="J8" i="58"/>
  <c r="J59" i="58" s="1"/>
  <c r="F59" i="58"/>
  <c r="J20" i="58"/>
  <c r="J28" i="58"/>
  <c r="K59" i="47"/>
  <c r="F28" i="58"/>
  <c r="X31" i="48"/>
  <c r="R35" i="48"/>
  <c r="J106" i="50" s="1"/>
  <c r="J67" i="50"/>
  <c r="J35" i="48"/>
  <c r="F35" i="48"/>
  <c r="D35" i="48"/>
  <c r="J38" i="49"/>
  <c r="F38" i="49"/>
  <c r="L38" i="49"/>
  <c r="D38" i="49"/>
  <c r="L109" i="50"/>
  <c r="L111" i="50" s="1"/>
  <c r="G59" i="47"/>
  <c r="F79" i="58"/>
  <c r="H79" i="58"/>
  <c r="A54" i="58"/>
  <c r="A56" i="58"/>
  <c r="J79" i="58"/>
  <c r="L79" i="58"/>
  <c r="F67" i="50"/>
  <c r="T33" i="49"/>
  <c r="V33" i="49" s="1"/>
  <c r="Z33" i="49" s="1"/>
  <c r="J8" i="50"/>
  <c r="J53" i="50" s="1"/>
  <c r="J94" i="50" s="1"/>
  <c r="F53" i="50"/>
  <c r="F94" i="50" s="1"/>
  <c r="A4" i="48"/>
  <c r="J38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5" i="48"/>
  <c r="N35" i="48"/>
  <c r="P35" i="48"/>
  <c r="F38" i="50"/>
  <c r="G19" i="56"/>
  <c r="G29" i="56" s="1"/>
  <c r="L60" i="56"/>
  <c r="M21" i="56"/>
  <c r="M7" i="56"/>
  <c r="P112" i="50"/>
  <c r="T112" i="50"/>
  <c r="J44" i="56"/>
  <c r="J10" i="56"/>
  <c r="J76" i="56"/>
  <c r="E79" i="56"/>
  <c r="E82" i="56" s="1"/>
  <c r="M10" i="56"/>
  <c r="X19" i="48"/>
  <c r="P26" i="49"/>
  <c r="Z19" i="49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12" i="50" l="1"/>
  <c r="L131" i="50" s="1"/>
  <c r="F73" i="50"/>
  <c r="J30" i="58"/>
  <c r="J32" i="58" s="1"/>
  <c r="J35" i="58" s="1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73" i="50"/>
  <c r="T22" i="48"/>
  <c r="X22" i="48" s="1"/>
  <c r="F30" i="58"/>
  <c r="F32" i="58" s="1"/>
  <c r="G11" i="47" s="1"/>
  <c r="G24" i="47" s="1"/>
  <c r="G39" i="47" s="1"/>
  <c r="G42" i="47" s="1"/>
  <c r="G68" i="47" s="1"/>
  <c r="G70" i="47" s="1"/>
  <c r="G93" i="47" s="1"/>
  <c r="P38" i="49"/>
  <c r="AB28" i="49"/>
  <c r="F39" i="50"/>
  <c r="J39" i="50"/>
  <c r="T38" i="49"/>
  <c r="F108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12" i="50"/>
  <c r="H131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06" i="50"/>
  <c r="AD38" i="49" s="1"/>
  <c r="M78" i="56"/>
  <c r="G58" i="56"/>
  <c r="V35" i="48"/>
  <c r="O74" i="56"/>
  <c r="M76" i="56"/>
  <c r="O76" i="56" s="1"/>
  <c r="M39" i="56"/>
  <c r="O39" i="56" s="1"/>
  <c r="O26" i="56"/>
  <c r="M28" i="56"/>
  <c r="M51" i="56"/>
  <c r="I68" i="47"/>
  <c r="I70" i="47" s="1"/>
  <c r="I93" i="47" s="1"/>
  <c r="J19" i="56"/>
  <c r="J29" i="56" s="1"/>
  <c r="F22" i="57"/>
  <c r="F23" i="57" s="1"/>
  <c r="J79" i="56"/>
  <c r="M79" i="56" s="1"/>
  <c r="O79" i="56" s="1"/>
  <c r="K11" i="47" l="1"/>
  <c r="K24" i="47" s="1"/>
  <c r="K39" i="47" s="1"/>
  <c r="K42" i="47" s="1"/>
  <c r="K68" i="47" s="1"/>
  <c r="K70" i="47" s="1"/>
  <c r="K93" i="47" s="1"/>
  <c r="J62" i="58"/>
  <c r="J75" i="58" s="1"/>
  <c r="J78" i="58" s="1"/>
  <c r="J80" i="58" s="1"/>
  <c r="G23" i="57"/>
  <c r="G27" i="57" s="1"/>
  <c r="G30" i="57" s="1"/>
  <c r="F66" i="56"/>
  <c r="F67" i="56" s="1"/>
  <c r="F62" i="58"/>
  <c r="F75" i="58" s="1"/>
  <c r="F78" i="58" s="1"/>
  <c r="F80" i="58" s="1"/>
  <c r="F35" i="58"/>
  <c r="N35" i="49" s="1"/>
  <c r="J40" i="56"/>
  <c r="J45" i="56" s="1"/>
  <c r="J56" i="56"/>
  <c r="M56" i="56" s="1"/>
  <c r="M19" i="56"/>
  <c r="M29" i="56" s="1"/>
  <c r="H62" i="58"/>
  <c r="H75" i="58" s="1"/>
  <c r="H78" i="58" s="1"/>
  <c r="H80" i="58" s="1"/>
  <c r="L57" i="56"/>
  <c r="L67" i="56" s="1"/>
  <c r="J58" i="56"/>
  <c r="G59" i="56"/>
  <c r="G65" i="56" s="1"/>
  <c r="G66" i="56" s="1"/>
  <c r="G67" i="56" s="1"/>
  <c r="J44" i="58"/>
  <c r="J37" i="58"/>
  <c r="J40" i="58"/>
  <c r="T33" i="48"/>
  <c r="J82" i="56"/>
  <c r="J84" i="56" s="1"/>
  <c r="M68" i="47"/>
  <c r="M70" i="47" s="1"/>
  <c r="M93" i="47" s="1"/>
  <c r="L62" i="58"/>
  <c r="L75" i="58" s="1"/>
  <c r="L78" i="58" s="1"/>
  <c r="L80" i="58" s="1"/>
  <c r="M40" i="56"/>
  <c r="M45" i="56" s="1"/>
  <c r="M82" i="56"/>
  <c r="O78" i="56"/>
  <c r="F37" i="58" l="1"/>
  <c r="F44" i="58"/>
  <c r="F40" i="58"/>
  <c r="J87" i="56"/>
  <c r="J89" i="56" s="1"/>
  <c r="M84" i="56"/>
  <c r="M87" i="56" s="1"/>
  <c r="M89" i="56" s="1"/>
  <c r="N38" i="49"/>
  <c r="V35" i="49"/>
  <c r="Y33" i="48"/>
  <c r="T35" i="48"/>
  <c r="J107" i="50" s="1"/>
  <c r="J109" i="50" s="1"/>
  <c r="J111" i="50" s="1"/>
  <c r="J112" i="50" s="1"/>
  <c r="X33" i="48"/>
  <c r="X35" i="48" s="1"/>
  <c r="M58" i="56"/>
  <c r="M59" i="56" s="1"/>
  <c r="M65" i="56" s="1"/>
  <c r="M66" i="56" s="1"/>
  <c r="M67" i="56" s="1"/>
  <c r="J59" i="56"/>
  <c r="J65" i="56" s="1"/>
  <c r="J66" i="56" s="1"/>
  <c r="J67" i="56" s="1"/>
  <c r="T20" i="48"/>
  <c r="AB21" i="49" l="1"/>
  <c r="Y35" i="48"/>
  <c r="V38" i="49"/>
  <c r="Z35" i="49"/>
  <c r="Z38" i="49" s="1"/>
  <c r="F107" i="50"/>
  <c r="F109" i="50" s="1"/>
  <c r="F111" i="50" s="1"/>
  <c r="F112" i="50" s="1"/>
  <c r="T24" i="48"/>
  <c r="X20" i="48"/>
  <c r="X24" i="48" s="1"/>
  <c r="Y24" i="48" s="1"/>
  <c r="Y20" i="48"/>
  <c r="R112" i="50"/>
  <c r="J131" i="50"/>
  <c r="AC38" i="49" l="1"/>
  <c r="AB39" i="49"/>
  <c r="AB38" i="49"/>
  <c r="F131" i="50"/>
  <c r="N112" i="50"/>
  <c r="Z21" i="49"/>
  <c r="R23" i="49"/>
  <c r="N23" i="49" s="1"/>
  <c r="N26" i="49" l="1"/>
  <c r="AC26" i="49" s="1"/>
  <c r="T23" i="49"/>
  <c r="T26" i="49" s="1"/>
  <c r="R26" i="49"/>
  <c r="V23" i="49" l="1"/>
  <c r="V26" i="49" l="1"/>
  <c r="Z23" i="49"/>
  <c r="Z26" i="49" s="1"/>
  <c r="AB2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<sst xmlns="http://schemas.openxmlformats.org/spreadsheetml/2006/main" count="511" uniqueCount="367">
  <si>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</si>
  <si>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</si>
  <si>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</si>
  <si>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</si>
  <si>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</si>
  <si>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</si>
  <si>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</si>
  <si>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</si>
  <si>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</si>
  <si>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</si>
  <si>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</si>
  <si>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</si>
  <si>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</si>
  <si>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</si>
  <si>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</si>
  <si>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</si>
  <si>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</si>
  <si>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</si>
  <si>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</si>
  <si>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</si>
  <si>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</si>
  <si>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</si>
  <si>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</si>
  <si>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</si>
  <si>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</si>
  <si>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</si>
  <si>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</si>
  <si>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</si>
  <si>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</si>
  <si>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</si>
  <si>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</si>
  <si>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</si>
  <si>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</si>
  <si>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</si>
  <si>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</si>
  <si>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</si>
  <si>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</si>
  <si>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</si>
  <si>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</si>
  <si>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</si>
  <si>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</si>
  <si>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</si>
  <si>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</si>
  <si>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</si>
  <si>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</si>
  <si>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</si>
  <si>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</si>
  <si>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</si>
  <si>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</si>
  <si>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</si>
  <si>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</si>
  <si>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</si>
  <si>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</si>
  <si>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</si>
  <si>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</si>
  <si>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</si>
  <si>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</si>
  <si>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</si>
  <si>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</si>
  <si>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</si>
  <si>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</si>
  <si>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</si>
  <si>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</si>
  <si>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</si>
  <si>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</si>
  <si>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</si>
  <si>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</si>
  <si>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</si>
  <si>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</si>
  <si>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</si>
  <si>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</si>
  <si>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</si>
  <si>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</si>
  <si>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</si>
  <si>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</si>
  <si>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</si>
  <si>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</si>
  <si>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</si>
  <si>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</si>
  <si>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</si>
  <si>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</si>
  <si>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</si>
  <si>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</si>
  <si>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</si>
  <si>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</si>
  <si>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</si>
  <si>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</si>
  <si>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</si>
  <si>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</si>
  <si>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</si>
  <si>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</si>
  <si>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</si>
  <si>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</si>
  <si>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</si>
  <si>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</si>
  <si>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</si>
  <si>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</si>
  <si>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</si>
  <si>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</si>
  <si>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</si>
  <si>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</si>
  <si>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</si>
  <si>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</si>
  <si>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</si>
  <si>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</si>
  <si>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</si>
  <si>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</si>
  <si>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</si>
  <si>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</si>
  <si>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</si>
  <si>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</si>
  <si>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</si>
  <si>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</si>
  <si>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</si>
  <si>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</si>
  <si>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</si>
  <si>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</si>
  <si>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</si>
  <si>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</si>
  <si>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</si>
  <si>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</si>
  <si>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</si>
  <si>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</si>
  <si>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</si>
  <si>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</si>
  <si>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</si>
  <si>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</si>
  <si>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</si>
  <si>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</si>
  <si>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</si>
  <si>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</si>
  <si>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</si>
  <si>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</si>
  <si>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</si>
  <si>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</si>
  <si>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</si>
  <si>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</si>
  <si>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</si>
  <si>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</si>
  <si>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</si>
  <si>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</si>
  <si>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</si>
  <si>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</si>
  <si>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</si>
  <si>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</si>
  <si>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</si>
  <si>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</si>
  <si>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</si>
  <si>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</si>
  <si>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</si>
  <si>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</si>
  <si>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</si>
  <si>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</si>
  <si>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</si>
  <si>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</si>
  <si>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</si>
  <si>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</si>
  <si>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</si>
  <si>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</si>
  <si>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</si>
  <si>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</si>
  <si>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</si>
  <si>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</si>
  <si>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</si>
  <si>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</si>
  <si>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</si>
  <si>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</si>
  <si>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</si>
  <si>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</si>
  <si>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</si>
  <si>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</si>
  <si>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</si>
  <si>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</si>
  <si>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</si>
  <si>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</si>
  <si>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</si>
  <si>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</si>
  <si>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</si>
  <si>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</si>
  <si>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</si>
  <si>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</si>
  <si>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</si>
  <si>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</si>
  <si>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</si>
  <si>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</si>
  <si>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</si>
  <si>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</si>
  <si>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</si>
  <si>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</si>
  <si>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</si>
  <si>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</si>
  <si>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</si>
  <si>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</si>
  <si>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</si>
  <si>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</si>
  <si>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</si>
  <si>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</si>
  <si>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</si>
  <si>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</si>
  <si>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</si>
  <si>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</si>
  <si>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</si>
  <si>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</si>
  <si>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</si>
  <si>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</si>
  <si>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</si>
  <si>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</si>
  <si>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</si>
  <si>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</si>
  <si>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</si>
  <si>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</si>
  <si>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</si>
  <si>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</si>
  <si>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</si>
  <si>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</si>
  <si>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</si>
  <si>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</si>
  <si>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</si>
  <si>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</si>
  <si>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</si>
  <si>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</si>
  <si>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</si>
  <si>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</si>
  <si>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</si>
  <si>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</si>
  <si>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</si>
  <si>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</si>
  <si>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</si>
  <si>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</si>
  <si>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</si>
  <si>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</si>
  <si>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</si>
  <si>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</si>
  <si>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</si>
  <si>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</si>
  <si>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</si>
  <si>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</si>
  <si>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</si>
  <si>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</si>
  <si>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related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</si>
  <si>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</si>
  <si>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</si>
  <si>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</si>
  <si>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</si>
  <si>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</si>
  <si>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</si>
  <si>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</si>
  <si>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</si>
  <si>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</si>
  <si>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</si>
  <si>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</si>
  <si>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</si>
  <si>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</si>
  <si>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</si>
  <si>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</si>
  <si>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</si>
  <si>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</si>
  <si>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</si>
  <si>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</si>
  <si>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</si>
  <si>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</si>
  <si>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</si>
  <si>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</si>
  <si>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</si>
  <si>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</si>
  <si>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</si>
  <si>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</si>
  <si>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</si>
  <si>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</si>
  <si>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</si>
  <si>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</si>
  <si>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</si>
  <si>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</si>
  <si>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</si>
  <si>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</si>
  <si>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</si>
  <si>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</si>
  <si>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</si>
  <si>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</si>
  <si>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</si>
  <si>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</si>
  <si>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</si>
  <si>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</si>
  <si>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</si>
  <si>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</si>
  <si>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</si>
  <si>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</si>
  <si>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</si>
  <si>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</si>
  <si>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</si>
  <si>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</si>
  <si>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</si>
  <si>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</si>
  <si>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</si>
  <si>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</si>
  <si>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</si>
  <si>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</si>
  <si>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</si>
  <si>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</si>
  <si>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</si>
  <si>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</si>
  <si>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</si>
  <si>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</si>
  <si>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</si>
  <si>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</si>
  <si>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</si>
  <si>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</si>
  <si>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</si>
  <si>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</si>
  <si>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</si>
  <si>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</si>
  <si>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</si>
  <si>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</si>
  <si>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</si>
  <si>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</si>
  <si>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</si>
  <si>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</si>
  <si>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</si>
  <si>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</si>
  <si>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</si>
  <si>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</si>
  <si>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</si>
  <si>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December 31, 2019</t>
  </si>
  <si>
    <t>Share subscriptions received in advance</t>
  </si>
  <si>
    <t>Beginning balance as at January 1, 2019</t>
  </si>
  <si>
    <t>Ending balance as at December 31, 2019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</si>
  <si>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</si>
  <si>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</si>
  <si>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</si>
  <si>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>Ending balance as at  December 31, 2019</t>
  </si>
  <si>
    <t xml:space="preserve">   Ordinary shares increased - exercise of warrants</t>
  </si>
  <si>
    <t xml:space="preserve">   Share subscriptions received in advance</t>
  </si>
  <si>
    <t>- Ordinary share 5,639,622,183  shares in year 2019</t>
  </si>
  <si>
    <t>Gain on change of investment</t>
  </si>
  <si>
    <t>OPERATING AND INVESTMENT  ACTIVITIES NOT AFFECTING CASH</t>
  </si>
  <si>
    <t>Decrease in other accounts receivable - other parties</t>
  </si>
  <si>
    <t>Decrease in loan to other parties</t>
  </si>
  <si>
    <t>Loss (gain) on change of investment</t>
  </si>
  <si>
    <t>AS AT DECEMBER 31, 2020</t>
  </si>
  <si>
    <t>December 31, 2020</t>
  </si>
  <si>
    <t>- Ordinary share 7,047,006,083  shares</t>
  </si>
  <si>
    <t>FOR  THE YEAR ENDED DECEMBER 31, 2020</t>
  </si>
  <si>
    <t>Beginning balance as at January 1, 2020</t>
  </si>
  <si>
    <t>Ending balance as at  December 31, 2020</t>
  </si>
  <si>
    <t>Ending balance as at December 31, 2020</t>
  </si>
  <si>
    <t>Other current financial assets</t>
  </si>
  <si>
    <t>Non-current assets classified as held for sale</t>
  </si>
  <si>
    <t>Other non-current financial assets</t>
  </si>
  <si>
    <t>Property and equipment - net</t>
  </si>
  <si>
    <t>Other accounts payables</t>
  </si>
  <si>
    <t>Non-current provision for employee benefit</t>
  </si>
  <si>
    <t>- Ordinary share 6,640,441,480  shares in year 2020</t>
  </si>
  <si>
    <t>Gain on sales from measurement of other current financial assets</t>
  </si>
  <si>
    <t>Unrealized gain from measurement of other current financial assets</t>
  </si>
  <si>
    <t>Gain on sale on non-current assets classified as held for sale</t>
  </si>
  <si>
    <t>Unrealized loss from measurement of other current financial assets</t>
  </si>
  <si>
    <t>Loss on sales from measurement of other current financial assets</t>
  </si>
  <si>
    <t>12 , 13</t>
  </si>
  <si>
    <t>8.4</t>
  </si>
  <si>
    <t>Other non-current financial assets, decrease(increase)</t>
  </si>
  <si>
    <t>Purchase of property and equipments</t>
  </si>
  <si>
    <t>Increase in Non-current assets classified as held for sale</t>
  </si>
  <si>
    <t>Decrease in Other non-current financial assets</t>
  </si>
  <si>
    <t>Increase in Other current financial assets</t>
  </si>
  <si>
    <t>7, 11</t>
  </si>
  <si>
    <t>3.4</t>
  </si>
  <si>
    <t>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</si>
</sst>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1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166" fontId="22" fillId="0" borderId="0" xfId="0" applyNumberFormat="1" applyFont="1" applyFill="1" applyAlignment="1">
      <alignment horizontal="center"/>
    </xf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center"/>
    </xf>
    <xf numFmtId="167" fontId="3" fillId="0" borderId="0" xfId="9" applyNumberFormat="1" applyFont="1" applyFill="1"/>
    <xf numFmtId="166" fontId="3" fillId="0" borderId="0" xfId="9" applyNumberFormat="1" applyFont="1" applyFill="1"/>
    <xf numFmtId="43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T131"/>
  <sheetViews>
    <sheetView tabSelected="1" view="pageBreakPreview" zoomScaleNormal="100" zoomScaleSheetLayoutView="100" workbookViewId="0">
      <selection activeCell="C7" sqref="C7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73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8"/>
    </row>
    <row r="4" spans="1:17" x14ac:dyDescent="0.4">
      <c r="A4" s="272" t="s">
        <v>242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7" s="260" customFormat="1" x14ac:dyDescent="0.4">
      <c r="A5" s="272" t="s">
        <v>338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7" x14ac:dyDescent="0.4">
      <c r="A6" s="261"/>
      <c r="B6" s="261"/>
      <c r="C6" s="261"/>
      <c r="F6" s="274" t="s">
        <v>132</v>
      </c>
      <c r="G6" s="274"/>
      <c r="H6" s="274"/>
      <c r="I6" s="274"/>
      <c r="J6" s="274"/>
      <c r="K6" s="274"/>
      <c r="L6" s="274"/>
    </row>
    <row r="7" spans="1:17" ht="18.75" x14ac:dyDescent="0.4">
      <c r="A7" s="11"/>
      <c r="B7" s="11"/>
      <c r="C7" s="11"/>
      <c r="F7" s="275" t="s">
        <v>205</v>
      </c>
      <c r="G7" s="275"/>
      <c r="H7" s="275"/>
      <c r="I7" s="95"/>
      <c r="J7" s="275" t="s">
        <v>206</v>
      </c>
      <c r="K7" s="275"/>
      <c r="L7" s="275"/>
    </row>
    <row r="8" spans="1:17" x14ac:dyDescent="0.4">
      <c r="A8" s="11"/>
      <c r="B8" s="11"/>
      <c r="C8" s="11"/>
      <c r="D8" s="148" t="s">
        <v>133</v>
      </c>
      <c r="E8" s="8"/>
      <c r="F8" s="173" t="s">
        <v>339</v>
      </c>
      <c r="G8" s="227"/>
      <c r="H8" s="173" t="s">
        <v>322</v>
      </c>
      <c r="J8" s="149" t="str">
        <f>F8</f>
        <v>December 31, 2020</v>
      </c>
      <c r="K8" s="228"/>
      <c r="L8" s="149" t="str">
        <f>H8</f>
        <v>December 31, 2019</v>
      </c>
    </row>
    <row r="9" spans="1:17" s="46" customFormat="1" ht="9.75" customHeight="1" x14ac:dyDescent="0.4">
      <c r="A9" s="7"/>
      <c r="B9" s="7"/>
      <c r="C9" s="7"/>
      <c r="D9" s="8"/>
      <c r="E9" s="8"/>
      <c r="F9" s="87"/>
      <c r="G9" s="151"/>
      <c r="H9" s="87"/>
      <c r="I9" s="11"/>
      <c r="J9" s="24"/>
      <c r="K9" s="24"/>
      <c r="L9" s="24"/>
      <c r="M9" s="48"/>
    </row>
    <row r="10" spans="1:17" ht="18" customHeight="1" x14ac:dyDescent="0.4">
      <c r="A10" s="271" t="s">
        <v>136</v>
      </c>
      <c r="B10" s="271"/>
      <c r="C10" s="271"/>
      <c r="D10" s="33"/>
      <c r="E10" s="33"/>
      <c r="F10" s="24"/>
      <c r="G10" s="24"/>
      <c r="H10" s="24"/>
      <c r="J10" s="5"/>
      <c r="K10" s="5"/>
      <c r="L10" s="5"/>
    </row>
    <row r="11" spans="1:17" x14ac:dyDescent="0.4">
      <c r="A11" s="11" t="s">
        <v>134</v>
      </c>
      <c r="B11" s="11"/>
      <c r="C11" s="11"/>
      <c r="D11" s="261"/>
      <c r="E11" s="261"/>
      <c r="F11" s="263"/>
      <c r="G11" s="263"/>
      <c r="H11" s="263"/>
      <c r="I11" s="11"/>
      <c r="J11" s="13"/>
      <c r="K11" s="13"/>
      <c r="L11" s="13"/>
    </row>
    <row r="12" spans="1:17" x14ac:dyDescent="0.4">
      <c r="A12" s="11"/>
      <c r="B12" s="11" t="s">
        <v>135</v>
      </c>
      <c r="C12" s="11"/>
      <c r="D12" s="261">
        <v>4</v>
      </c>
      <c r="E12" s="261"/>
      <c r="F12" s="202">
        <v>150221013.30000001</v>
      </c>
      <c r="G12" s="202"/>
      <c r="H12" s="202">
        <v>722370776.52999997</v>
      </c>
      <c r="I12" s="192"/>
      <c r="J12" s="196">
        <v>90042735.870000005</v>
      </c>
      <c r="K12" s="196"/>
      <c r="L12" s="196">
        <v>583036900.91999996</v>
      </c>
    </row>
    <row r="13" spans="1:17" x14ac:dyDescent="0.4">
      <c r="A13" s="11"/>
      <c r="B13" s="11" t="s">
        <v>214</v>
      </c>
      <c r="C13" s="11"/>
      <c r="D13" s="261"/>
      <c r="E13" s="261"/>
      <c r="F13" s="202"/>
      <c r="G13" s="202"/>
      <c r="H13" s="202"/>
      <c r="I13" s="192"/>
      <c r="J13" s="196"/>
      <c r="K13" s="196"/>
      <c r="L13" s="196"/>
    </row>
    <row r="14" spans="1:17" x14ac:dyDescent="0.4">
      <c r="A14" s="11"/>
      <c r="B14" s="11"/>
      <c r="C14" s="11" t="s">
        <v>189</v>
      </c>
      <c r="D14" s="261">
        <v>5</v>
      </c>
      <c r="E14" s="261"/>
      <c r="F14" s="202">
        <v>321000</v>
      </c>
      <c r="G14" s="202"/>
      <c r="H14" s="202">
        <v>13078697.34</v>
      </c>
      <c r="I14" s="192"/>
      <c r="J14" s="196">
        <v>0</v>
      </c>
      <c r="K14" s="196"/>
      <c r="L14" s="196">
        <v>11313197.34</v>
      </c>
      <c r="N14" s="3"/>
      <c r="O14" s="3"/>
      <c r="P14" s="3"/>
      <c r="Q14" s="3"/>
    </row>
    <row r="15" spans="1:17" x14ac:dyDescent="0.4">
      <c r="A15" s="11"/>
      <c r="B15" s="11"/>
      <c r="C15" s="11" t="s">
        <v>190</v>
      </c>
      <c r="D15" s="261">
        <v>3.2</v>
      </c>
      <c r="E15" s="261"/>
      <c r="F15" s="202">
        <v>6642107.7400000002</v>
      </c>
      <c r="G15" s="202"/>
      <c r="H15" s="202">
        <v>18571348.120000001</v>
      </c>
      <c r="I15" s="192"/>
      <c r="J15" s="196">
        <v>5875000</v>
      </c>
      <c r="K15" s="196"/>
      <c r="L15" s="196">
        <v>14150764.779999999</v>
      </c>
      <c r="N15" s="3"/>
      <c r="O15" s="3"/>
      <c r="P15" s="3"/>
      <c r="Q15" s="3"/>
    </row>
    <row r="16" spans="1:17" x14ac:dyDescent="0.4">
      <c r="A16" s="11"/>
      <c r="B16" s="11" t="s">
        <v>254</v>
      </c>
      <c r="C16" s="11"/>
      <c r="D16" s="261"/>
      <c r="E16" s="261"/>
      <c r="F16" s="202"/>
      <c r="G16" s="202"/>
      <c r="H16" s="202"/>
      <c r="I16" s="192"/>
      <c r="J16" s="196"/>
      <c r="K16" s="196"/>
      <c r="L16" s="196"/>
      <c r="N16" s="3"/>
      <c r="O16" s="3"/>
      <c r="P16" s="3"/>
      <c r="Q16" s="3"/>
    </row>
    <row r="17" spans="1:17" x14ac:dyDescent="0.4">
      <c r="A17" s="11"/>
      <c r="B17" s="11"/>
      <c r="C17" s="11" t="s">
        <v>189</v>
      </c>
      <c r="D17" s="261">
        <v>6</v>
      </c>
      <c r="E17" s="261"/>
      <c r="F17" s="202">
        <v>6457017.9699999997</v>
      </c>
      <c r="G17" s="202"/>
      <c r="H17" s="202">
        <v>37784511.770000003</v>
      </c>
      <c r="I17" s="192"/>
      <c r="J17" s="196">
        <v>6166475.6799999997</v>
      </c>
      <c r="K17" s="196"/>
      <c r="L17" s="196">
        <v>37462417.759999998</v>
      </c>
      <c r="N17" s="3"/>
      <c r="O17" s="3"/>
      <c r="P17" s="3"/>
      <c r="Q17" s="3"/>
    </row>
    <row r="18" spans="1:17" x14ac:dyDescent="0.4">
      <c r="A18" s="11"/>
      <c r="B18" s="11"/>
      <c r="C18" s="11" t="s">
        <v>190</v>
      </c>
      <c r="D18" s="261">
        <v>3.3</v>
      </c>
      <c r="E18" s="261"/>
      <c r="F18" s="202">
        <v>0</v>
      </c>
      <c r="G18" s="202"/>
      <c r="H18" s="202">
        <v>0</v>
      </c>
      <c r="I18" s="192"/>
      <c r="J18" s="196">
        <v>9302472.0299999993</v>
      </c>
      <c r="K18" s="196"/>
      <c r="L18" s="196">
        <v>6493815.3899999997</v>
      </c>
      <c r="N18" s="3"/>
      <c r="O18" s="3"/>
      <c r="P18" s="3"/>
      <c r="Q18" s="3"/>
    </row>
    <row r="19" spans="1:17" x14ac:dyDescent="0.4">
      <c r="A19" s="11"/>
      <c r="B19" s="11" t="s">
        <v>202</v>
      </c>
      <c r="C19" s="11"/>
      <c r="D19" s="261"/>
      <c r="E19" s="261"/>
      <c r="F19" s="202"/>
      <c r="G19" s="202"/>
      <c r="H19" s="202"/>
      <c r="I19" s="196"/>
      <c r="J19" s="196"/>
      <c r="K19" s="196"/>
      <c r="L19" s="196"/>
      <c r="N19" s="3"/>
      <c r="O19" s="3"/>
      <c r="P19" s="3"/>
      <c r="Q19" s="3"/>
    </row>
    <row r="20" spans="1:17" x14ac:dyDescent="0.4">
      <c r="A20" s="11"/>
      <c r="B20" s="11"/>
      <c r="C20" s="11" t="s">
        <v>189</v>
      </c>
      <c r="D20" s="261">
        <v>7</v>
      </c>
      <c r="E20" s="261"/>
      <c r="F20" s="202">
        <v>267500000</v>
      </c>
      <c r="G20" s="202"/>
      <c r="H20" s="202">
        <v>309000000</v>
      </c>
      <c r="I20" s="196"/>
      <c r="J20" s="202">
        <v>267500000</v>
      </c>
      <c r="K20" s="202"/>
      <c r="L20" s="202">
        <v>309000000</v>
      </c>
      <c r="N20" s="3"/>
      <c r="O20" s="3"/>
      <c r="P20" s="3"/>
      <c r="Q20" s="3"/>
    </row>
    <row r="21" spans="1:17" x14ac:dyDescent="0.4">
      <c r="A21" s="11"/>
      <c r="B21" s="11"/>
      <c r="C21" s="11" t="s">
        <v>190</v>
      </c>
      <c r="D21" s="261">
        <v>3.4</v>
      </c>
      <c r="E21" s="261"/>
      <c r="F21" s="202">
        <v>0</v>
      </c>
      <c r="G21" s="202"/>
      <c r="H21" s="202">
        <v>0</v>
      </c>
      <c r="I21" s="196"/>
      <c r="J21" s="195">
        <v>458037891.39999998</v>
      </c>
      <c r="K21" s="195"/>
      <c r="L21" s="195">
        <v>489119235</v>
      </c>
      <c r="N21" s="3"/>
      <c r="O21" s="3"/>
      <c r="P21" s="3"/>
      <c r="Q21" s="3"/>
    </row>
    <row r="22" spans="1:17" x14ac:dyDescent="0.4">
      <c r="A22" s="11"/>
      <c r="B22" s="11" t="s">
        <v>345</v>
      </c>
      <c r="C22" s="11"/>
      <c r="D22" s="261">
        <v>8</v>
      </c>
      <c r="E22" s="261"/>
      <c r="F22" s="202">
        <v>1437580616.79</v>
      </c>
      <c r="G22" s="202"/>
      <c r="H22" s="202">
        <v>1306637583.98</v>
      </c>
      <c r="I22" s="192"/>
      <c r="J22" s="196">
        <v>870827300.63999999</v>
      </c>
      <c r="K22" s="196"/>
      <c r="L22" s="196">
        <v>959840180.19000006</v>
      </c>
    </row>
    <row r="23" spans="1:17" x14ac:dyDescent="0.4">
      <c r="A23" s="11"/>
      <c r="B23" s="11" t="s">
        <v>137</v>
      </c>
      <c r="C23" s="11"/>
      <c r="D23" s="261"/>
      <c r="E23" s="261"/>
      <c r="F23" s="202"/>
      <c r="G23" s="202"/>
      <c r="H23" s="202"/>
      <c r="I23" s="192"/>
      <c r="J23" s="196"/>
      <c r="K23" s="196"/>
      <c r="L23" s="196"/>
      <c r="N23" s="3"/>
      <c r="O23" s="3"/>
      <c r="P23" s="3"/>
      <c r="Q23" s="3"/>
    </row>
    <row r="24" spans="1:17" x14ac:dyDescent="0.4">
      <c r="A24" s="11"/>
      <c r="B24" s="11"/>
      <c r="C24" s="11" t="s">
        <v>250</v>
      </c>
      <c r="D24" s="261"/>
      <c r="E24" s="261"/>
      <c r="F24" s="202">
        <v>19972412.379999999</v>
      </c>
      <c r="G24" s="202"/>
      <c r="H24" s="202">
        <v>14559719.699999999</v>
      </c>
      <c r="I24" s="192"/>
      <c r="J24" s="196">
        <v>18116832.690000001</v>
      </c>
      <c r="K24" s="196"/>
      <c r="L24" s="196">
        <v>12706438.98</v>
      </c>
      <c r="N24" s="3"/>
      <c r="O24" s="3"/>
      <c r="P24" s="3"/>
      <c r="Q24" s="3"/>
    </row>
    <row r="25" spans="1:17" x14ac:dyDescent="0.4">
      <c r="A25" s="11"/>
      <c r="B25" s="11"/>
      <c r="C25" s="11" t="s">
        <v>141</v>
      </c>
      <c r="D25" s="261"/>
      <c r="E25" s="261"/>
      <c r="F25" s="195">
        <v>2367165.37</v>
      </c>
      <c r="G25" s="195"/>
      <c r="H25" s="195">
        <v>30288234.969999999</v>
      </c>
      <c r="I25" s="192"/>
      <c r="J25" s="196">
        <v>334121.5</v>
      </c>
      <c r="K25" s="196"/>
      <c r="L25" s="196">
        <v>27784152.960000001</v>
      </c>
      <c r="N25" s="3"/>
      <c r="O25" s="3"/>
      <c r="P25" s="3"/>
      <c r="Q25" s="3"/>
    </row>
    <row r="26" spans="1:17" x14ac:dyDescent="0.4">
      <c r="A26" s="11"/>
      <c r="B26" s="11" t="s">
        <v>346</v>
      </c>
      <c r="C26" s="11"/>
      <c r="D26" s="261"/>
      <c r="E26" s="261"/>
      <c r="F26" s="195">
        <v>0</v>
      </c>
      <c r="G26" s="195"/>
      <c r="H26" s="195">
        <v>256243013.72999999</v>
      </c>
      <c r="I26" s="192"/>
      <c r="J26" s="196">
        <v>0</v>
      </c>
      <c r="K26" s="196"/>
      <c r="L26" s="196">
        <v>256243013.72999999</v>
      </c>
      <c r="N26" s="3"/>
      <c r="O26" s="3"/>
      <c r="P26" s="3"/>
      <c r="Q26" s="3"/>
    </row>
    <row r="27" spans="1:17" x14ac:dyDescent="0.4">
      <c r="A27" s="11"/>
      <c r="B27" s="11"/>
      <c r="C27" s="11" t="s">
        <v>143</v>
      </c>
      <c r="D27" s="261"/>
      <c r="E27" s="261"/>
      <c r="F27" s="199">
        <f>SUM(F12:F26)</f>
        <v>1891061333.55</v>
      </c>
      <c r="G27" s="197"/>
      <c r="H27" s="199">
        <f>SUM(H12:H26)</f>
        <v>2708533886.1399994</v>
      </c>
      <c r="I27" s="192"/>
      <c r="J27" s="199">
        <f>SUM(J12:J26)</f>
        <v>1726202829.8099999</v>
      </c>
      <c r="K27" s="197"/>
      <c r="L27" s="199">
        <f>SUM(L12:L26)</f>
        <v>2707150117.0500002</v>
      </c>
      <c r="N27" s="3"/>
      <c r="O27" s="3"/>
      <c r="P27" s="3"/>
      <c r="Q27" s="3"/>
    </row>
    <row r="28" spans="1:17" x14ac:dyDescent="0.4">
      <c r="A28" s="11"/>
      <c r="B28" s="11"/>
      <c r="C28" s="11"/>
      <c r="D28" s="261"/>
      <c r="E28" s="261"/>
      <c r="F28" s="195"/>
      <c r="G28" s="195"/>
      <c r="H28" s="195"/>
      <c r="I28" s="192"/>
      <c r="J28" s="196"/>
      <c r="K28" s="196"/>
      <c r="L28" s="196"/>
      <c r="N28" s="3"/>
      <c r="O28" s="3"/>
      <c r="P28" s="3"/>
      <c r="Q28" s="3"/>
    </row>
    <row r="29" spans="1:17" x14ac:dyDescent="0.4">
      <c r="A29" s="11" t="s">
        <v>139</v>
      </c>
      <c r="B29" s="11"/>
      <c r="C29" s="11"/>
      <c r="D29" s="261"/>
      <c r="E29" s="261"/>
      <c r="F29" s="195"/>
      <c r="G29" s="195"/>
      <c r="H29" s="195"/>
      <c r="I29" s="192"/>
      <c r="J29" s="196"/>
      <c r="K29" s="196"/>
      <c r="L29" s="196"/>
      <c r="N29" s="3"/>
      <c r="O29" s="3"/>
      <c r="P29" s="3"/>
      <c r="Q29" s="3"/>
    </row>
    <row r="30" spans="1:17" hidden="1" x14ac:dyDescent="0.4">
      <c r="A30" s="11"/>
      <c r="B30" s="11" t="s">
        <v>210</v>
      </c>
      <c r="C30" s="11"/>
      <c r="D30" s="261"/>
      <c r="E30" s="261"/>
      <c r="F30" s="195"/>
      <c r="G30" s="195"/>
      <c r="H30" s="195"/>
      <c r="I30" s="192"/>
      <c r="J30" s="195"/>
      <c r="K30" s="195"/>
      <c r="L30" s="195"/>
      <c r="N30" s="3"/>
      <c r="O30" s="3"/>
      <c r="P30" s="3"/>
      <c r="Q30" s="3"/>
    </row>
    <row r="31" spans="1:17" x14ac:dyDescent="0.4">
      <c r="A31" s="11"/>
      <c r="B31" s="150" t="s">
        <v>191</v>
      </c>
      <c r="C31" s="11"/>
      <c r="D31" s="261">
        <v>9</v>
      </c>
      <c r="E31" s="261"/>
      <c r="F31" s="202">
        <v>0</v>
      </c>
      <c r="G31" s="202"/>
      <c r="H31" s="202">
        <v>0</v>
      </c>
      <c r="I31" s="192"/>
      <c r="J31" s="196">
        <v>58077100</v>
      </c>
      <c r="K31" s="196"/>
      <c r="L31" s="196">
        <v>58077100</v>
      </c>
      <c r="N31" s="3"/>
      <c r="O31" s="3"/>
      <c r="P31" s="3"/>
      <c r="Q31" s="3"/>
    </row>
    <row r="32" spans="1:17" x14ac:dyDescent="0.4">
      <c r="A32" s="11"/>
      <c r="B32" s="150" t="s">
        <v>347</v>
      </c>
      <c r="C32" s="11"/>
      <c r="D32" s="261">
        <v>10</v>
      </c>
      <c r="E32" s="261"/>
      <c r="F32" s="202">
        <v>185000508.94</v>
      </c>
      <c r="G32" s="202"/>
      <c r="H32" s="202">
        <v>185000510.80000001</v>
      </c>
      <c r="I32" s="192"/>
      <c r="J32" s="196">
        <v>185000000</v>
      </c>
      <c r="K32" s="196"/>
      <c r="L32" s="196">
        <v>185000000</v>
      </c>
      <c r="N32" s="3"/>
      <c r="O32" s="3"/>
      <c r="P32" s="3"/>
      <c r="Q32" s="3"/>
    </row>
    <row r="33" spans="1:17" x14ac:dyDescent="0.4">
      <c r="A33" s="11"/>
      <c r="B33" s="150" t="s">
        <v>305</v>
      </c>
      <c r="C33" s="11"/>
      <c r="D33" s="261">
        <v>11</v>
      </c>
      <c r="E33" s="261"/>
      <c r="F33" s="202">
        <v>391500000</v>
      </c>
      <c r="G33" s="202"/>
      <c r="H33" s="202">
        <v>391500000</v>
      </c>
      <c r="I33" s="192"/>
      <c r="J33" s="196">
        <v>391500000</v>
      </c>
      <c r="K33" s="196"/>
      <c r="L33" s="196">
        <v>391500000</v>
      </c>
      <c r="N33" s="3"/>
      <c r="O33" s="3"/>
      <c r="P33" s="3"/>
      <c r="Q33" s="3"/>
    </row>
    <row r="34" spans="1:17" x14ac:dyDescent="0.4">
      <c r="A34" s="11"/>
      <c r="B34" s="150" t="s">
        <v>348</v>
      </c>
      <c r="C34" s="11"/>
      <c r="D34" s="261">
        <v>12</v>
      </c>
      <c r="E34" s="261"/>
      <c r="F34" s="195">
        <v>31848714.32</v>
      </c>
      <c r="G34" s="195"/>
      <c r="H34" s="195">
        <v>30428177.530000001</v>
      </c>
      <c r="I34" s="192"/>
      <c r="J34" s="196">
        <v>31848714.32</v>
      </c>
      <c r="K34" s="196"/>
      <c r="L34" s="196">
        <v>30428177.530000001</v>
      </c>
      <c r="N34" s="3"/>
      <c r="O34" s="3"/>
      <c r="P34" s="3"/>
      <c r="Q34" s="3"/>
    </row>
    <row r="35" spans="1:17" x14ac:dyDescent="0.4">
      <c r="A35" s="11"/>
      <c r="B35" s="150" t="s">
        <v>294</v>
      </c>
      <c r="C35" s="11"/>
      <c r="D35" s="261">
        <v>13</v>
      </c>
      <c r="E35" s="261"/>
      <c r="F35" s="195">
        <v>6490510.8300000001</v>
      </c>
      <c r="G35" s="195"/>
      <c r="H35" s="195">
        <v>6930688.5</v>
      </c>
      <c r="I35" s="192"/>
      <c r="J35" s="196">
        <v>6490510.8300000001</v>
      </c>
      <c r="K35" s="196"/>
      <c r="L35" s="196">
        <v>6930688.5</v>
      </c>
      <c r="N35" s="3"/>
      <c r="O35" s="3"/>
      <c r="P35" s="3"/>
      <c r="Q35" s="3"/>
    </row>
    <row r="36" spans="1:17" x14ac:dyDescent="0.4">
      <c r="A36" s="11"/>
      <c r="B36" s="150" t="s">
        <v>266</v>
      </c>
      <c r="C36" s="11"/>
      <c r="D36" s="261">
        <v>19.3</v>
      </c>
      <c r="E36" s="261"/>
      <c r="F36" s="195">
        <v>59789798.100000001</v>
      </c>
      <c r="G36" s="195"/>
      <c r="H36" s="195">
        <v>58141372.549999997</v>
      </c>
      <c r="I36" s="192"/>
      <c r="J36" s="196">
        <v>53801417.579999998</v>
      </c>
      <c r="K36" s="196"/>
      <c r="L36" s="196">
        <v>50459796.030000001</v>
      </c>
      <c r="N36" s="3"/>
      <c r="O36" s="3"/>
      <c r="P36" s="3"/>
      <c r="Q36" s="3"/>
    </row>
    <row r="37" spans="1:17" x14ac:dyDescent="0.4">
      <c r="A37" s="11"/>
      <c r="B37" s="150" t="s">
        <v>140</v>
      </c>
      <c r="C37" s="150"/>
      <c r="D37" s="261"/>
      <c r="E37" s="261"/>
      <c r="F37" s="195">
        <v>159600</v>
      </c>
      <c r="G37" s="195"/>
      <c r="H37" s="195">
        <v>53265141.799999997</v>
      </c>
      <c r="I37" s="192"/>
      <c r="J37" s="196">
        <v>159600</v>
      </c>
      <c r="K37" s="196"/>
      <c r="L37" s="196">
        <v>53265141.799999997</v>
      </c>
      <c r="N37" s="3"/>
      <c r="O37" s="3"/>
      <c r="P37" s="3"/>
      <c r="Q37" s="3"/>
    </row>
    <row r="38" spans="1:17" x14ac:dyDescent="0.4">
      <c r="A38" s="11"/>
      <c r="B38" s="11"/>
      <c r="C38" s="150" t="s">
        <v>142</v>
      </c>
      <c r="D38" s="261"/>
      <c r="E38" s="261"/>
      <c r="F38" s="199">
        <f>SUM(F30:F37)</f>
        <v>674789132.19000018</v>
      </c>
      <c r="G38" s="197"/>
      <c r="H38" s="199">
        <f>SUM(H30:H37)</f>
        <v>725265891.17999983</v>
      </c>
      <c r="I38" s="192"/>
      <c r="J38" s="199">
        <f>SUM(J30:J37)</f>
        <v>726877342.73000014</v>
      </c>
      <c r="K38" s="197"/>
      <c r="L38" s="199">
        <f>SUM(L30:L37)</f>
        <v>775660903.8599999</v>
      </c>
      <c r="N38" s="3"/>
      <c r="O38" s="3"/>
      <c r="P38" s="3"/>
      <c r="Q38" s="3"/>
    </row>
    <row r="39" spans="1:17" ht="18.75" thickBot="1" x14ac:dyDescent="0.45">
      <c r="A39" s="150" t="s">
        <v>144</v>
      </c>
      <c r="B39" s="11"/>
      <c r="C39" s="11"/>
      <c r="D39" s="261"/>
      <c r="E39" s="261"/>
      <c r="F39" s="203">
        <f>+F38+F27</f>
        <v>2565850465.7400002</v>
      </c>
      <c r="G39" s="197"/>
      <c r="H39" s="203">
        <f>+H38+H27</f>
        <v>3433799777.3199992</v>
      </c>
      <c r="I39" s="192"/>
      <c r="J39" s="203">
        <f>+J38+J27</f>
        <v>2453080172.54</v>
      </c>
      <c r="K39" s="197"/>
      <c r="L39" s="203">
        <f>+L38+L27</f>
        <v>3482811020.9099998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261"/>
      <c r="E40" s="261"/>
      <c r="F40" s="213"/>
      <c r="G40" s="213"/>
      <c r="H40" s="213"/>
      <c r="I40" s="192"/>
      <c r="J40" s="197"/>
      <c r="K40" s="197"/>
      <c r="L40" s="197"/>
      <c r="N40" s="3"/>
      <c r="O40" s="3"/>
      <c r="P40" s="3"/>
      <c r="Q40" s="3"/>
    </row>
    <row r="41" spans="1:17" x14ac:dyDescent="0.4">
      <c r="A41" s="17" t="s">
        <v>276</v>
      </c>
      <c r="B41" s="11"/>
      <c r="C41" s="11"/>
      <c r="D41" s="261"/>
      <c r="E41" s="261"/>
      <c r="F41" s="261"/>
      <c r="G41" s="261"/>
      <c r="H41" s="261"/>
      <c r="I41" s="11"/>
      <c r="J41" s="20"/>
      <c r="K41" s="20"/>
      <c r="L41" s="20"/>
      <c r="N41" s="3"/>
      <c r="O41" s="3"/>
      <c r="P41" s="3"/>
      <c r="Q41" s="3"/>
    </row>
    <row r="42" spans="1:17" x14ac:dyDescent="0.4">
      <c r="B42" s="11"/>
      <c r="C42" s="11"/>
      <c r="D42" s="261"/>
      <c r="E42" s="261"/>
      <c r="F42" s="261"/>
      <c r="G42" s="261"/>
      <c r="H42" s="261"/>
      <c r="I42" s="11"/>
      <c r="J42" s="13"/>
      <c r="K42" s="13"/>
      <c r="L42" s="13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261"/>
      <c r="E43" s="261"/>
      <c r="F43" s="261"/>
      <c r="G43" s="261"/>
      <c r="H43" s="261"/>
      <c r="I43" s="11"/>
      <c r="J43" s="13"/>
      <c r="K43" s="13"/>
      <c r="L43" s="13"/>
      <c r="N43" s="3"/>
      <c r="O43" s="3"/>
      <c r="P43" s="3"/>
      <c r="Q43" s="3"/>
    </row>
    <row r="44" spans="1:17" x14ac:dyDescent="0.4">
      <c r="A44" s="261"/>
      <c r="B44" s="30" t="s">
        <v>145</v>
      </c>
      <c r="C44" s="261"/>
      <c r="D44" s="30"/>
      <c r="E44" s="261"/>
      <c r="F44" s="30" t="s">
        <v>145</v>
      </c>
      <c r="G44" s="30"/>
      <c r="H44" s="261"/>
      <c r="I44" s="261"/>
      <c r="J44" s="261"/>
      <c r="K44" s="261"/>
      <c r="L44" s="261"/>
      <c r="N44" s="3"/>
      <c r="O44" s="3"/>
      <c r="P44" s="3"/>
      <c r="Q44" s="3"/>
    </row>
    <row r="45" spans="1:17" ht="9.75" customHeight="1" x14ac:dyDescent="0.4">
      <c r="A45" s="276"/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N45" s="3"/>
      <c r="O45" s="3"/>
      <c r="P45" s="3"/>
      <c r="Q45" s="3"/>
    </row>
    <row r="46" spans="1:17" x14ac:dyDescent="0.4">
      <c r="B46" s="30"/>
      <c r="C46" s="261"/>
      <c r="D46" s="30"/>
      <c r="E46" s="30"/>
      <c r="F46" s="30"/>
      <c r="G46" s="30"/>
      <c r="H46" s="261"/>
      <c r="I46" s="30"/>
      <c r="J46" s="30"/>
      <c r="K46" s="30"/>
      <c r="L46" s="30"/>
      <c r="N46" s="3"/>
      <c r="O46" s="3"/>
      <c r="P46" s="3"/>
      <c r="Q46" s="3"/>
    </row>
    <row r="47" spans="1:17" x14ac:dyDescent="0.4">
      <c r="A47" s="30"/>
      <c r="B47" s="31"/>
      <c r="C47" s="261"/>
      <c r="D47" s="261"/>
      <c r="E47" s="261"/>
      <c r="F47" s="261"/>
      <c r="G47" s="261"/>
      <c r="H47" s="261"/>
      <c r="I47" s="261"/>
      <c r="J47" s="261"/>
      <c r="K47" s="261"/>
      <c r="L47" s="13"/>
      <c r="N47" s="3"/>
      <c r="O47" s="3"/>
      <c r="P47" s="3"/>
      <c r="Q47" s="3"/>
    </row>
    <row r="48" spans="1:17" x14ac:dyDescent="0.4">
      <c r="A48" s="272" t="s">
        <v>131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N48" s="3"/>
      <c r="O48" s="3"/>
      <c r="P48" s="3"/>
      <c r="Q48" s="3"/>
    </row>
    <row r="49" spans="1:17" x14ac:dyDescent="0.4">
      <c r="A49" s="272" t="s">
        <v>242</v>
      </c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N49" s="3"/>
      <c r="O49" s="3"/>
      <c r="P49" s="3"/>
      <c r="Q49" s="3"/>
    </row>
    <row r="50" spans="1:17" s="260" customFormat="1" x14ac:dyDescent="0.4">
      <c r="A50" s="272" t="str">
        <f>+A5</f>
        <v>AS AT DECEMBER 31, 2020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</row>
    <row r="51" spans="1:17" ht="18.75" customHeight="1" x14ac:dyDescent="0.4">
      <c r="A51" s="11"/>
      <c r="B51" s="11"/>
      <c r="C51" s="11"/>
      <c r="F51" s="274" t="s">
        <v>132</v>
      </c>
      <c r="G51" s="274"/>
      <c r="H51" s="274"/>
      <c r="I51" s="274"/>
      <c r="J51" s="274"/>
      <c r="K51" s="274"/>
      <c r="L51" s="274"/>
      <c r="N51" s="3"/>
      <c r="O51" s="3"/>
      <c r="P51" s="3"/>
      <c r="Q51" s="3"/>
    </row>
    <row r="52" spans="1:17" ht="18.75" customHeight="1" x14ac:dyDescent="0.4">
      <c r="A52" s="11"/>
      <c r="B52" s="11"/>
      <c r="C52" s="11"/>
      <c r="F52" s="275" t="s">
        <v>205</v>
      </c>
      <c r="G52" s="275"/>
      <c r="H52" s="275"/>
      <c r="I52" s="95"/>
      <c r="J52" s="275" t="s">
        <v>206</v>
      </c>
      <c r="K52" s="275"/>
      <c r="L52" s="275"/>
      <c r="N52" s="3"/>
      <c r="O52" s="3"/>
      <c r="P52" s="3"/>
      <c r="Q52" s="3"/>
    </row>
    <row r="53" spans="1:17" x14ac:dyDescent="0.4">
      <c r="A53" s="11"/>
      <c r="B53" s="11"/>
      <c r="C53" s="11"/>
      <c r="D53" s="148" t="s">
        <v>133</v>
      </c>
      <c r="E53" s="8"/>
      <c r="F53" s="149" t="str">
        <f>F8</f>
        <v>December 31, 2020</v>
      </c>
      <c r="G53" s="228"/>
      <c r="H53" s="149" t="str">
        <f>H8</f>
        <v>December 31, 2019</v>
      </c>
      <c r="J53" s="149" t="str">
        <f>J8</f>
        <v>December 31, 2020</v>
      </c>
      <c r="K53" s="228"/>
      <c r="L53" s="149" t="str">
        <f>L8</f>
        <v>December 31, 2019</v>
      </c>
      <c r="N53" s="3"/>
      <c r="O53" s="3"/>
      <c r="P53" s="3"/>
      <c r="Q53" s="3"/>
    </row>
    <row r="54" spans="1:17" s="46" customFormat="1" ht="18" customHeight="1" x14ac:dyDescent="0.4">
      <c r="A54" s="7"/>
      <c r="B54" s="7"/>
      <c r="C54" s="7"/>
      <c r="D54" s="8"/>
      <c r="E54" s="8"/>
      <c r="F54" s="24"/>
      <c r="G54" s="24"/>
      <c r="H54" s="24"/>
      <c r="I54" s="11"/>
      <c r="J54" s="24"/>
      <c r="K54" s="24"/>
      <c r="L54" s="24"/>
      <c r="M54" s="48"/>
      <c r="N54" s="48"/>
      <c r="O54" s="48"/>
      <c r="P54" s="48"/>
      <c r="Q54" s="48"/>
    </row>
    <row r="55" spans="1:17" ht="18" customHeight="1" x14ac:dyDescent="0.4">
      <c r="A55" s="271" t="s">
        <v>146</v>
      </c>
      <c r="B55" s="271"/>
      <c r="C55" s="271"/>
      <c r="D55" s="33"/>
      <c r="E55" s="33"/>
      <c r="F55" s="34"/>
      <c r="G55" s="34"/>
      <c r="H55" s="34"/>
      <c r="I55" s="11"/>
      <c r="J55" s="34"/>
      <c r="K55" s="34"/>
      <c r="L55" s="34"/>
      <c r="N55" s="3"/>
      <c r="O55" s="3"/>
      <c r="P55" s="3"/>
      <c r="Q55" s="3"/>
    </row>
    <row r="56" spans="1:17" x14ac:dyDescent="0.4">
      <c r="A56" s="150" t="s">
        <v>147</v>
      </c>
      <c r="B56" s="11"/>
      <c r="C56" s="11"/>
      <c r="D56" s="261"/>
      <c r="E56" s="261"/>
      <c r="F56" s="12"/>
      <c r="G56" s="12"/>
      <c r="H56" s="12"/>
      <c r="I56" s="11"/>
      <c r="J56" s="13"/>
      <c r="K56" s="13"/>
      <c r="L56" s="13"/>
      <c r="N56" s="3"/>
      <c r="O56" s="3"/>
      <c r="P56" s="3"/>
      <c r="Q56" s="3"/>
    </row>
    <row r="57" spans="1:17" x14ac:dyDescent="0.4">
      <c r="A57" s="11"/>
      <c r="B57" s="11" t="s">
        <v>306</v>
      </c>
      <c r="C57" s="11"/>
      <c r="D57" s="15">
        <v>16</v>
      </c>
      <c r="E57" s="261"/>
      <c r="F57" s="259">
        <v>0</v>
      </c>
      <c r="G57" s="12"/>
      <c r="H57" s="12">
        <v>350000000</v>
      </c>
      <c r="I57" s="11"/>
      <c r="J57" s="16">
        <v>0</v>
      </c>
      <c r="K57" s="13"/>
      <c r="L57" s="13">
        <v>350000000</v>
      </c>
      <c r="N57" s="3"/>
      <c r="O57" s="3"/>
      <c r="P57" s="3"/>
      <c r="Q57" s="3"/>
    </row>
    <row r="58" spans="1:17" x14ac:dyDescent="0.4">
      <c r="A58" s="11"/>
      <c r="B58" s="11" t="s">
        <v>267</v>
      </c>
      <c r="C58" s="11"/>
      <c r="D58" s="15"/>
      <c r="E58" s="261"/>
      <c r="F58" s="14"/>
      <c r="G58" s="14"/>
      <c r="H58" s="14"/>
      <c r="I58" s="22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/>
      <c r="C59" s="11" t="s">
        <v>189</v>
      </c>
      <c r="D59" s="15">
        <v>14</v>
      </c>
      <c r="E59" s="261"/>
      <c r="F59" s="202">
        <v>1357809.25</v>
      </c>
      <c r="G59" s="202"/>
      <c r="H59" s="202">
        <v>200844339.11000001</v>
      </c>
      <c r="I59" s="192"/>
      <c r="J59" s="196">
        <v>0</v>
      </c>
      <c r="K59" s="196"/>
      <c r="L59" s="196">
        <v>194140800</v>
      </c>
      <c r="N59" s="3"/>
      <c r="O59" s="3"/>
      <c r="P59" s="3"/>
      <c r="Q59" s="3"/>
    </row>
    <row r="60" spans="1:17" x14ac:dyDescent="0.4">
      <c r="A60" s="11"/>
      <c r="B60" s="11"/>
      <c r="C60" s="11" t="s">
        <v>190</v>
      </c>
      <c r="D60" s="7">
        <v>3.5</v>
      </c>
      <c r="E60" s="261"/>
      <c r="F60" s="202">
        <v>0</v>
      </c>
      <c r="G60" s="202"/>
      <c r="H60" s="202">
        <v>0</v>
      </c>
      <c r="I60" s="192"/>
      <c r="J60" s="196">
        <v>0</v>
      </c>
      <c r="K60" s="196"/>
      <c r="L60" s="196">
        <v>89540000</v>
      </c>
      <c r="N60" s="3"/>
      <c r="O60" s="3"/>
      <c r="P60" s="3"/>
      <c r="Q60" s="3"/>
    </row>
    <row r="61" spans="1:17" x14ac:dyDescent="0.4">
      <c r="A61" s="11"/>
      <c r="B61" s="11" t="s">
        <v>349</v>
      </c>
      <c r="C61" s="11"/>
      <c r="D61" s="5"/>
      <c r="E61" s="5"/>
      <c r="F61" s="5"/>
      <c r="G61" s="5"/>
      <c r="H61" s="5"/>
      <c r="J61" s="5"/>
      <c r="K61" s="5"/>
      <c r="L61" s="5"/>
      <c r="N61" s="3"/>
      <c r="O61" s="3"/>
      <c r="P61" s="3"/>
      <c r="Q61" s="3"/>
    </row>
    <row r="62" spans="1:17" x14ac:dyDescent="0.4">
      <c r="A62" s="11"/>
      <c r="B62" s="11"/>
      <c r="C62" s="11" t="s">
        <v>189</v>
      </c>
      <c r="D62" s="7">
        <v>15</v>
      </c>
      <c r="E62" s="261"/>
      <c r="F62" s="202">
        <v>37440194.130000003</v>
      </c>
      <c r="G62" s="202"/>
      <c r="H62" s="202">
        <v>80329950.530000001</v>
      </c>
      <c r="I62" s="192"/>
      <c r="J62" s="196">
        <v>25481647.57</v>
      </c>
      <c r="K62" s="196"/>
      <c r="L62" s="196">
        <v>68269169.540000007</v>
      </c>
      <c r="N62" s="3"/>
      <c r="O62" s="3"/>
      <c r="P62" s="3"/>
      <c r="Q62" s="3"/>
    </row>
    <row r="63" spans="1:17" x14ac:dyDescent="0.4">
      <c r="A63" s="11"/>
      <c r="B63" s="11" t="s">
        <v>149</v>
      </c>
      <c r="D63" s="15"/>
      <c r="E63" s="261"/>
      <c r="F63" s="202">
        <v>25121.07</v>
      </c>
      <c r="G63" s="202"/>
      <c r="H63" s="202">
        <v>155852541.25</v>
      </c>
      <c r="I63" s="192"/>
      <c r="J63" s="202">
        <v>25121.07</v>
      </c>
      <c r="K63" s="202"/>
      <c r="L63" s="202">
        <v>155852541.25</v>
      </c>
      <c r="N63" s="3"/>
      <c r="O63" s="3"/>
      <c r="P63" s="3"/>
      <c r="Q63" s="3"/>
    </row>
    <row r="64" spans="1:17" x14ac:dyDescent="0.4">
      <c r="A64" s="11"/>
      <c r="B64" s="11" t="s">
        <v>148</v>
      </c>
      <c r="C64" s="11"/>
      <c r="D64" s="15"/>
      <c r="E64" s="261"/>
      <c r="F64" s="202"/>
      <c r="G64" s="202"/>
      <c r="H64" s="202"/>
      <c r="I64" s="192"/>
      <c r="J64" s="202"/>
      <c r="K64" s="202"/>
      <c r="L64" s="202"/>
      <c r="N64" s="3"/>
      <c r="O64" s="3"/>
      <c r="P64" s="3"/>
      <c r="Q64" s="3"/>
    </row>
    <row r="65" spans="1:17" x14ac:dyDescent="0.4">
      <c r="A65" s="11"/>
      <c r="B65" s="11"/>
      <c r="C65" s="11" t="s">
        <v>211</v>
      </c>
      <c r="D65" s="15"/>
      <c r="E65" s="261"/>
      <c r="F65" s="202">
        <v>21000</v>
      </c>
      <c r="G65" s="202"/>
      <c r="H65" s="202">
        <v>855665.74</v>
      </c>
      <c r="I65" s="195"/>
      <c r="J65" s="195">
        <v>0</v>
      </c>
      <c r="K65" s="195"/>
      <c r="L65" s="195">
        <v>740165.74</v>
      </c>
      <c r="N65" s="3"/>
      <c r="O65" s="3"/>
      <c r="P65" s="3"/>
      <c r="Q65" s="3"/>
    </row>
    <row r="66" spans="1:17" x14ac:dyDescent="0.4">
      <c r="A66" s="11"/>
      <c r="B66" s="11"/>
      <c r="C66" s="11" t="s">
        <v>138</v>
      </c>
      <c r="D66" s="15"/>
      <c r="E66" s="261"/>
      <c r="F66" s="202">
        <v>10295093.93</v>
      </c>
      <c r="G66" s="202"/>
      <c r="H66" s="202">
        <v>12672298.16</v>
      </c>
      <c r="I66" s="192"/>
      <c r="J66" s="196">
        <v>10186163.42</v>
      </c>
      <c r="K66" s="196"/>
      <c r="L66" s="196">
        <v>12495189.640000001</v>
      </c>
      <c r="N66" s="3"/>
      <c r="O66" s="3"/>
      <c r="P66" s="3"/>
      <c r="Q66" s="3"/>
    </row>
    <row r="67" spans="1:17" x14ac:dyDescent="0.4">
      <c r="A67" s="11"/>
      <c r="B67" s="11"/>
      <c r="C67" s="150" t="s">
        <v>150</v>
      </c>
      <c r="D67" s="15"/>
      <c r="E67" s="261"/>
      <c r="F67" s="199">
        <f>SUM(F57:F66)</f>
        <v>49139218.380000003</v>
      </c>
      <c r="G67" s="197"/>
      <c r="H67" s="199">
        <f>SUM(H57:H66)</f>
        <v>800554794.78999996</v>
      </c>
      <c r="I67" s="192"/>
      <c r="J67" s="199">
        <f>SUM(J57:J66)</f>
        <v>35692932.060000002</v>
      </c>
      <c r="K67" s="197"/>
      <c r="L67" s="199">
        <f>SUM(L57:L66)</f>
        <v>871037866.16999996</v>
      </c>
      <c r="N67" s="3"/>
      <c r="O67" s="3"/>
      <c r="P67" s="3"/>
      <c r="Q67" s="3"/>
    </row>
    <row r="68" spans="1:17" x14ac:dyDescent="0.4">
      <c r="A68" s="11"/>
      <c r="B68" s="11"/>
      <c r="C68" s="150"/>
      <c r="D68" s="15"/>
      <c r="E68" s="261"/>
      <c r="F68" s="197"/>
      <c r="G68" s="197"/>
      <c r="H68" s="197"/>
      <c r="I68" s="192"/>
      <c r="J68" s="197"/>
      <c r="K68" s="197"/>
      <c r="L68" s="197"/>
      <c r="N68" s="3"/>
      <c r="O68" s="3"/>
      <c r="P68" s="3"/>
      <c r="Q68" s="3"/>
    </row>
    <row r="69" spans="1:17" x14ac:dyDescent="0.4">
      <c r="A69" s="150" t="s">
        <v>225</v>
      </c>
      <c r="B69" s="11"/>
      <c r="C69" s="150"/>
      <c r="D69" s="15"/>
      <c r="E69" s="261"/>
      <c r="F69" s="197"/>
      <c r="G69" s="197"/>
      <c r="H69" s="197"/>
      <c r="I69" s="192"/>
      <c r="J69" s="197"/>
      <c r="K69" s="197"/>
      <c r="L69" s="197"/>
      <c r="N69" s="3"/>
      <c r="O69" s="3"/>
      <c r="P69" s="3"/>
      <c r="Q69" s="3"/>
    </row>
    <row r="70" spans="1:17" x14ac:dyDescent="0.4">
      <c r="A70" s="150"/>
      <c r="B70" s="11" t="s">
        <v>268</v>
      </c>
      <c r="C70" s="150"/>
      <c r="D70" s="15">
        <v>19.3</v>
      </c>
      <c r="E70" s="261"/>
      <c r="F70" s="197">
        <v>16428665.98</v>
      </c>
      <c r="G70" s="197"/>
      <c r="H70" s="197">
        <v>32020720.23</v>
      </c>
      <c r="I70" s="192"/>
      <c r="J70" s="197">
        <v>16428665.98</v>
      </c>
      <c r="K70" s="197"/>
      <c r="L70" s="197">
        <v>32020720.23</v>
      </c>
      <c r="N70" s="3"/>
      <c r="O70" s="3"/>
      <c r="P70" s="3"/>
      <c r="Q70" s="3"/>
    </row>
    <row r="71" spans="1:17" x14ac:dyDescent="0.4">
      <c r="A71" s="11"/>
      <c r="B71" s="11" t="s">
        <v>350</v>
      </c>
      <c r="C71" s="150"/>
      <c r="D71" s="15">
        <v>17</v>
      </c>
      <c r="E71" s="261"/>
      <c r="F71" s="202">
        <v>30514458</v>
      </c>
      <c r="G71" s="202"/>
      <c r="H71" s="202">
        <v>28016348</v>
      </c>
      <c r="I71" s="196"/>
      <c r="J71" s="196">
        <v>29208159</v>
      </c>
      <c r="K71" s="196"/>
      <c r="L71" s="196">
        <v>26897959</v>
      </c>
      <c r="N71" s="191"/>
      <c r="O71" s="3"/>
      <c r="P71" s="3"/>
      <c r="Q71" s="3"/>
    </row>
    <row r="72" spans="1:17" x14ac:dyDescent="0.4">
      <c r="A72" s="11"/>
      <c r="B72" s="11"/>
      <c r="C72" s="150" t="s">
        <v>226</v>
      </c>
      <c r="D72" s="15"/>
      <c r="E72" s="261"/>
      <c r="F72" s="199">
        <f>SUM(F70:F71)</f>
        <v>46943123.980000004</v>
      </c>
      <c r="G72" s="197"/>
      <c r="H72" s="199">
        <f>SUM(H70:H71)</f>
        <v>60037068.230000004</v>
      </c>
      <c r="I72" s="196"/>
      <c r="J72" s="199">
        <f>SUM(J70:J71)</f>
        <v>45636824.980000004</v>
      </c>
      <c r="K72" s="197"/>
      <c r="L72" s="199">
        <f>SUM(L70:L71)</f>
        <v>58918679.230000004</v>
      </c>
      <c r="N72" s="3"/>
      <c r="O72" s="3"/>
      <c r="P72" s="3"/>
      <c r="Q72" s="3"/>
    </row>
    <row r="73" spans="1:17" x14ac:dyDescent="0.4">
      <c r="A73" s="11"/>
      <c r="B73" s="11"/>
      <c r="C73" s="150" t="s">
        <v>227</v>
      </c>
      <c r="D73" s="15"/>
      <c r="E73" s="261"/>
      <c r="F73" s="194">
        <f>+F72+F67</f>
        <v>96082342.360000014</v>
      </c>
      <c r="G73" s="197"/>
      <c r="H73" s="194">
        <f>+H72+H67</f>
        <v>860591863.01999998</v>
      </c>
      <c r="I73" s="192"/>
      <c r="J73" s="194">
        <f>+J72+J67</f>
        <v>81329757.040000007</v>
      </c>
      <c r="K73" s="197"/>
      <c r="L73" s="194">
        <f>+L72+L67</f>
        <v>929956545.39999998</v>
      </c>
      <c r="N73" s="3"/>
      <c r="O73" s="3"/>
      <c r="P73" s="3"/>
      <c r="Q73" s="3"/>
    </row>
    <row r="74" spans="1:17" x14ac:dyDescent="0.4">
      <c r="A74" s="11"/>
      <c r="B74" s="11"/>
      <c r="C74" s="150"/>
      <c r="D74" s="15"/>
      <c r="E74" s="261"/>
      <c r="F74" s="197"/>
      <c r="G74" s="197"/>
      <c r="H74" s="197"/>
      <c r="I74" s="192"/>
      <c r="J74" s="197"/>
      <c r="K74" s="197"/>
      <c r="L74" s="197"/>
      <c r="N74" s="3"/>
      <c r="O74" s="3"/>
      <c r="P74" s="3"/>
      <c r="Q74" s="3"/>
    </row>
    <row r="75" spans="1:17" x14ac:dyDescent="0.4">
      <c r="A75" s="11" t="s">
        <v>276</v>
      </c>
      <c r="B75" s="11"/>
      <c r="C75" s="150"/>
      <c r="D75" s="15"/>
      <c r="E75" s="261"/>
      <c r="F75" s="20"/>
      <c r="G75" s="20"/>
      <c r="H75" s="20"/>
      <c r="I75" s="22"/>
      <c r="J75" s="20"/>
      <c r="K75" s="20"/>
      <c r="L75" s="20"/>
      <c r="N75" s="3"/>
      <c r="O75" s="3"/>
      <c r="P75" s="3"/>
      <c r="Q75" s="3"/>
    </row>
    <row r="76" spans="1:17" x14ac:dyDescent="0.4">
      <c r="A76" s="11"/>
      <c r="B76" s="11"/>
      <c r="C76" s="150"/>
      <c r="D76" s="15"/>
      <c r="E76" s="261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50"/>
      <c r="D77" s="15"/>
      <c r="E77" s="261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50"/>
      <c r="D78" s="15"/>
      <c r="E78" s="261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50"/>
      <c r="D79" s="15"/>
      <c r="E79" s="261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50"/>
      <c r="D80" s="15"/>
      <c r="E80" s="261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56"/>
      <c r="B81" s="11"/>
      <c r="C81" s="11"/>
      <c r="D81" s="261"/>
      <c r="E81" s="261"/>
      <c r="F81" s="261"/>
      <c r="G81" s="261"/>
      <c r="H81" s="261"/>
      <c r="I81" s="11"/>
      <c r="J81" s="20"/>
      <c r="K81" s="20"/>
      <c r="L81" s="20"/>
      <c r="N81" s="3"/>
      <c r="O81" s="3"/>
      <c r="P81" s="3"/>
      <c r="Q81" s="3"/>
    </row>
    <row r="82" spans="1:17" x14ac:dyDescent="0.4">
      <c r="A82" s="156"/>
      <c r="B82" s="11"/>
      <c r="C82" s="11"/>
      <c r="D82" s="261"/>
      <c r="E82" s="261"/>
      <c r="F82" s="261"/>
      <c r="G82" s="261"/>
      <c r="H82" s="261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6"/>
      <c r="B83" s="11"/>
      <c r="C83" s="11"/>
      <c r="D83" s="261"/>
      <c r="E83" s="261"/>
      <c r="F83" s="261"/>
      <c r="G83" s="261"/>
      <c r="H83" s="261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C84" s="11"/>
      <c r="D84" s="261"/>
      <c r="E84" s="261"/>
      <c r="F84" s="261"/>
      <c r="G84" s="261"/>
      <c r="H84" s="261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A85" s="261"/>
      <c r="B85" s="30" t="s">
        <v>145</v>
      </c>
      <c r="C85" s="261"/>
      <c r="D85" s="30"/>
      <c r="E85" s="261"/>
      <c r="F85" s="30" t="s">
        <v>145</v>
      </c>
      <c r="G85" s="30"/>
      <c r="H85" s="261"/>
      <c r="I85" s="261"/>
      <c r="J85" s="261"/>
      <c r="K85" s="261"/>
      <c r="L85" s="261"/>
      <c r="N85" s="3"/>
      <c r="O85" s="3"/>
      <c r="P85" s="3"/>
      <c r="Q85" s="3"/>
    </row>
    <row r="86" spans="1:17" x14ac:dyDescent="0.4">
      <c r="A86" s="276"/>
      <c r="B86" s="276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N86" s="3"/>
      <c r="O86" s="3"/>
      <c r="P86" s="3"/>
      <c r="Q86" s="3"/>
    </row>
    <row r="87" spans="1:17" x14ac:dyDescent="0.4">
      <c r="B87" s="30"/>
      <c r="C87" s="261"/>
      <c r="D87" s="30"/>
      <c r="E87" s="30"/>
      <c r="F87" s="30"/>
      <c r="G87" s="30"/>
      <c r="H87" s="261"/>
      <c r="I87" s="30"/>
      <c r="J87" s="30"/>
      <c r="K87" s="30"/>
      <c r="L87" s="30"/>
      <c r="N87" s="3"/>
      <c r="O87" s="3"/>
      <c r="P87" s="3"/>
      <c r="Q87" s="3"/>
    </row>
    <row r="88" spans="1:17" x14ac:dyDescent="0.4">
      <c r="A88" s="30"/>
      <c r="B88" s="31"/>
      <c r="C88" s="261"/>
      <c r="D88" s="261"/>
      <c r="E88" s="261"/>
      <c r="F88" s="261"/>
      <c r="G88" s="261"/>
      <c r="H88" s="261"/>
      <c r="I88" s="261"/>
      <c r="J88" s="261"/>
      <c r="K88" s="261"/>
      <c r="L88" s="13"/>
      <c r="N88" s="3"/>
      <c r="O88" s="3"/>
      <c r="P88" s="3"/>
      <c r="Q88" s="3"/>
    </row>
    <row r="89" spans="1:17" x14ac:dyDescent="0.4">
      <c r="A89" s="272" t="s">
        <v>131</v>
      </c>
      <c r="B89" s="272"/>
      <c r="C89" s="272"/>
      <c r="D89" s="272"/>
      <c r="E89" s="272"/>
      <c r="F89" s="272"/>
      <c r="G89" s="272"/>
      <c r="H89" s="272"/>
      <c r="I89" s="272"/>
      <c r="J89" s="272"/>
      <c r="K89" s="272"/>
      <c r="L89" s="272"/>
      <c r="N89" s="3"/>
      <c r="O89" s="3"/>
      <c r="P89" s="3"/>
      <c r="Q89" s="3"/>
    </row>
    <row r="90" spans="1:17" x14ac:dyDescent="0.4">
      <c r="A90" s="272" t="s">
        <v>242</v>
      </c>
      <c r="B90" s="272"/>
      <c r="C90" s="272"/>
      <c r="D90" s="272"/>
      <c r="E90" s="272"/>
      <c r="F90" s="272"/>
      <c r="G90" s="272"/>
      <c r="H90" s="272"/>
      <c r="I90" s="272"/>
      <c r="J90" s="272"/>
      <c r="K90" s="272"/>
      <c r="L90" s="272"/>
      <c r="N90" s="3"/>
      <c r="O90" s="3"/>
      <c r="P90" s="3"/>
      <c r="Q90" s="3"/>
    </row>
    <row r="91" spans="1:17" s="260" customFormat="1" ht="21.75" customHeight="1" x14ac:dyDescent="0.4">
      <c r="A91" s="272" t="str">
        <f>+A50</f>
        <v>AS AT DECEMBER 31, 2020</v>
      </c>
      <c r="B91" s="272"/>
      <c r="C91" s="272"/>
      <c r="D91" s="272"/>
      <c r="E91" s="272"/>
      <c r="F91" s="272"/>
      <c r="G91" s="272"/>
      <c r="H91" s="272"/>
      <c r="I91" s="272"/>
      <c r="J91" s="272"/>
      <c r="K91" s="272"/>
      <c r="L91" s="272"/>
    </row>
    <row r="92" spans="1:17" x14ac:dyDescent="0.4">
      <c r="A92" s="11"/>
      <c r="B92" s="11"/>
      <c r="C92" s="11"/>
      <c r="F92" s="274" t="s">
        <v>132</v>
      </c>
      <c r="G92" s="274"/>
      <c r="H92" s="274"/>
      <c r="I92" s="274"/>
      <c r="J92" s="274"/>
      <c r="K92" s="274"/>
      <c r="L92" s="274"/>
      <c r="N92" s="3"/>
      <c r="O92" s="3"/>
      <c r="P92" s="3"/>
      <c r="Q92" s="3"/>
    </row>
    <row r="93" spans="1:17" ht="18.75" x14ac:dyDescent="0.4">
      <c r="A93" s="11"/>
      <c r="B93" s="11"/>
      <c r="C93" s="11"/>
      <c r="F93" s="275" t="s">
        <v>205</v>
      </c>
      <c r="G93" s="275"/>
      <c r="H93" s="275"/>
      <c r="I93" s="95"/>
      <c r="J93" s="275" t="s">
        <v>206</v>
      </c>
      <c r="K93" s="275"/>
      <c r="L93" s="275"/>
      <c r="N93" s="3"/>
      <c r="O93" s="3"/>
      <c r="P93" s="3"/>
      <c r="Q93" s="3"/>
    </row>
    <row r="94" spans="1:17" x14ac:dyDescent="0.4">
      <c r="A94" s="11"/>
      <c r="B94" s="11"/>
      <c r="C94" s="11"/>
      <c r="D94" s="148" t="s">
        <v>133</v>
      </c>
      <c r="E94" s="8"/>
      <c r="F94" s="149" t="str">
        <f>F53</f>
        <v>December 31, 2020</v>
      </c>
      <c r="G94" s="228"/>
      <c r="H94" s="149" t="str">
        <f>H53</f>
        <v>December 31, 2019</v>
      </c>
      <c r="J94" s="149" t="str">
        <f>J53</f>
        <v>December 31, 2020</v>
      </c>
      <c r="K94" s="228"/>
      <c r="L94" s="149" t="str">
        <f>L53</f>
        <v>December 31, 2019</v>
      </c>
      <c r="N94" s="3"/>
      <c r="O94" s="3"/>
      <c r="P94" s="3"/>
      <c r="Q94" s="3"/>
    </row>
    <row r="95" spans="1:17" x14ac:dyDescent="0.4">
      <c r="A95" s="7"/>
      <c r="B95" s="7"/>
      <c r="C95" s="7"/>
      <c r="D95" s="8"/>
      <c r="E95" s="8"/>
      <c r="F95" s="24"/>
      <c r="G95" s="24"/>
      <c r="H95" s="24"/>
      <c r="I95" s="11"/>
      <c r="J95" s="24"/>
      <c r="K95" s="24"/>
      <c r="L95" s="24"/>
      <c r="N95" s="3"/>
      <c r="O95" s="3"/>
      <c r="P95" s="3"/>
      <c r="Q95" s="3"/>
    </row>
    <row r="96" spans="1:17" x14ac:dyDescent="0.4">
      <c r="A96" s="150" t="s">
        <v>151</v>
      </c>
      <c r="B96" s="11"/>
      <c r="C96" s="11"/>
      <c r="D96" s="261"/>
      <c r="E96" s="261"/>
      <c r="F96" s="34"/>
      <c r="G96" s="34"/>
      <c r="H96" s="35"/>
      <c r="I96" s="11"/>
      <c r="J96" s="34"/>
      <c r="K96" s="34"/>
      <c r="L96" s="34"/>
      <c r="N96" s="3"/>
      <c r="O96" s="3"/>
      <c r="P96" s="3"/>
      <c r="Q96" s="3"/>
    </row>
    <row r="97" spans="1:20" x14ac:dyDescent="0.4">
      <c r="A97" s="11"/>
      <c r="B97" s="11" t="s">
        <v>296</v>
      </c>
      <c r="C97" s="11"/>
      <c r="D97" s="261"/>
      <c r="E97" s="261"/>
      <c r="F97" s="195"/>
      <c r="G97" s="195"/>
      <c r="H97" s="195"/>
      <c r="I97" s="192"/>
      <c r="J97" s="197"/>
      <c r="K97" s="197"/>
      <c r="L97" s="196"/>
      <c r="N97" s="3"/>
      <c r="O97" s="3"/>
      <c r="P97" s="3"/>
      <c r="Q97" s="3"/>
    </row>
    <row r="98" spans="1:20" x14ac:dyDescent="0.4">
      <c r="A98" s="11"/>
      <c r="B98" s="11" t="s">
        <v>152</v>
      </c>
      <c r="C98" s="11"/>
      <c r="D98" s="261"/>
      <c r="E98" s="261"/>
      <c r="F98" s="195"/>
      <c r="G98" s="195"/>
      <c r="H98" s="195"/>
      <c r="I98" s="192"/>
      <c r="J98" s="197"/>
      <c r="K98" s="197"/>
      <c r="L98" s="196"/>
      <c r="N98" s="3"/>
      <c r="O98" s="3"/>
      <c r="P98" s="3"/>
      <c r="Q98" s="3"/>
    </row>
    <row r="99" spans="1:20" ht="18.75" thickBot="1" x14ac:dyDescent="0.45">
      <c r="A99" s="11"/>
      <c r="B99" s="11"/>
      <c r="C99" s="49" t="s">
        <v>340</v>
      </c>
      <c r="D99" s="261">
        <v>21</v>
      </c>
      <c r="E99" s="261"/>
      <c r="F99" s="236">
        <v>880875760.38</v>
      </c>
      <c r="G99" s="215"/>
      <c r="H99" s="236">
        <v>880875760.38</v>
      </c>
      <c r="I99" s="192"/>
      <c r="J99" s="236">
        <v>880875760.38</v>
      </c>
      <c r="K99" s="215"/>
      <c r="L99" s="236">
        <v>880875760.38</v>
      </c>
      <c r="N99" s="3"/>
      <c r="O99" s="3"/>
      <c r="P99" s="3"/>
      <c r="Q99" s="3"/>
    </row>
    <row r="100" spans="1:20" ht="18.75" thickTop="1" x14ac:dyDescent="0.4">
      <c r="A100" s="11"/>
      <c r="B100" s="11" t="s">
        <v>192</v>
      </c>
      <c r="C100" s="11"/>
      <c r="D100" s="261"/>
      <c r="E100" s="261"/>
      <c r="F100" s="195"/>
      <c r="G100" s="195"/>
      <c r="H100" s="195"/>
      <c r="I100" s="192"/>
      <c r="J100" s="196"/>
      <c r="K100" s="196"/>
      <c r="L100" s="196"/>
      <c r="N100" s="3"/>
      <c r="O100" s="3"/>
      <c r="P100" s="3"/>
      <c r="Q100" s="3"/>
    </row>
    <row r="101" spans="1:20" x14ac:dyDescent="0.4">
      <c r="A101" s="11"/>
      <c r="B101" s="11"/>
      <c r="C101" s="49" t="s">
        <v>332</v>
      </c>
      <c r="D101" s="261">
        <v>21</v>
      </c>
      <c r="E101" s="261"/>
      <c r="F101" s="196">
        <v>0</v>
      </c>
      <c r="G101" s="196"/>
      <c r="H101" s="214">
        <v>704952772.88</v>
      </c>
      <c r="I101" s="196"/>
      <c r="J101" s="196">
        <v>0</v>
      </c>
      <c r="K101" s="196"/>
      <c r="L101" s="214">
        <v>704952772.88</v>
      </c>
      <c r="N101" s="3"/>
      <c r="O101" s="3"/>
      <c r="P101" s="3"/>
      <c r="Q101" s="3"/>
    </row>
    <row r="102" spans="1:20" x14ac:dyDescent="0.4">
      <c r="A102" s="11"/>
      <c r="B102" s="11"/>
      <c r="C102" s="49" t="s">
        <v>351</v>
      </c>
      <c r="D102" s="261">
        <v>21</v>
      </c>
      <c r="E102" s="261"/>
      <c r="F102" s="196">
        <v>830055185.00999999</v>
      </c>
      <c r="G102" s="196"/>
      <c r="H102" s="214">
        <v>0</v>
      </c>
      <c r="I102" s="196"/>
      <c r="J102" s="196">
        <v>830055185.00999999</v>
      </c>
      <c r="K102" s="196"/>
      <c r="L102" s="214">
        <v>0</v>
      </c>
      <c r="N102" s="3"/>
      <c r="O102" s="3"/>
      <c r="P102" s="3"/>
      <c r="Q102" s="3"/>
    </row>
    <row r="103" spans="1:20" x14ac:dyDescent="0.4">
      <c r="A103" s="11"/>
      <c r="B103" s="11" t="s">
        <v>297</v>
      </c>
      <c r="C103" s="45"/>
      <c r="D103" s="261">
        <v>21</v>
      </c>
      <c r="E103" s="261"/>
      <c r="F103" s="196">
        <v>270244733.85000002</v>
      </c>
      <c r="G103" s="196"/>
      <c r="H103" s="196">
        <v>145142321.72999999</v>
      </c>
      <c r="I103" s="192"/>
      <c r="J103" s="196">
        <v>270244733.85000002</v>
      </c>
      <c r="K103" s="196"/>
      <c r="L103" s="196">
        <v>145142321.72999999</v>
      </c>
      <c r="N103" s="3"/>
      <c r="O103" s="3"/>
      <c r="P103" s="3"/>
      <c r="Q103" s="3"/>
    </row>
    <row r="104" spans="1:20" x14ac:dyDescent="0.4">
      <c r="A104" s="11"/>
      <c r="B104" s="11" t="s">
        <v>323</v>
      </c>
      <c r="C104" s="45"/>
      <c r="D104" s="261">
        <v>22</v>
      </c>
      <c r="E104" s="261"/>
      <c r="F104" s="196">
        <v>1875250</v>
      </c>
      <c r="G104" s="196"/>
      <c r="H104" s="196">
        <v>1017450</v>
      </c>
      <c r="I104" s="192"/>
      <c r="J104" s="196">
        <v>1875250</v>
      </c>
      <c r="K104" s="196"/>
      <c r="L104" s="196">
        <v>1017450</v>
      </c>
      <c r="N104" s="3"/>
      <c r="O104" s="3"/>
      <c r="P104" s="3"/>
      <c r="Q104" s="3"/>
    </row>
    <row r="105" spans="1:20" x14ac:dyDescent="0.4">
      <c r="A105" s="11"/>
      <c r="B105" s="11" t="s">
        <v>153</v>
      </c>
      <c r="C105" s="11"/>
      <c r="D105" s="261"/>
      <c r="E105" s="261"/>
      <c r="F105" s="196"/>
      <c r="G105" s="196"/>
      <c r="H105" s="195"/>
      <c r="I105" s="192"/>
      <c r="J105" s="196"/>
      <c r="K105" s="196"/>
      <c r="L105" s="196"/>
      <c r="N105" s="3"/>
      <c r="O105" s="3"/>
      <c r="P105" s="3"/>
      <c r="Q105" s="3"/>
    </row>
    <row r="106" spans="1:20" x14ac:dyDescent="0.4">
      <c r="A106" s="11"/>
      <c r="B106" s="11"/>
      <c r="C106" s="11" t="s">
        <v>154</v>
      </c>
      <c r="D106" s="261"/>
      <c r="E106" s="261"/>
      <c r="F106" s="202">
        <f>+'Changed-Conso'!L38</f>
        <v>88087576.039999992</v>
      </c>
      <c r="G106" s="202"/>
      <c r="H106" s="202">
        <v>88087576.039999992</v>
      </c>
      <c r="I106" s="192"/>
      <c r="J106" s="202">
        <f>+'Changed-Com'!R35</f>
        <v>88087576.040000007</v>
      </c>
      <c r="K106" s="202"/>
      <c r="L106" s="202">
        <v>88087576.040000007</v>
      </c>
      <c r="N106" s="3"/>
      <c r="O106" s="3"/>
      <c r="P106" s="3"/>
      <c r="Q106" s="3"/>
    </row>
    <row r="107" spans="1:20" x14ac:dyDescent="0.4">
      <c r="A107" s="11"/>
      <c r="B107" s="11"/>
      <c r="C107" s="11" t="s">
        <v>155</v>
      </c>
      <c r="D107" s="37"/>
      <c r="E107" s="261"/>
      <c r="F107" s="197">
        <f>+'Changed-Conso'!N38</f>
        <v>1249909825.8800004</v>
      </c>
      <c r="G107" s="197"/>
      <c r="H107" s="215">
        <v>1598105027.2800002</v>
      </c>
      <c r="I107" s="201"/>
      <c r="J107" s="197">
        <f>+'Changed-Com'!T35</f>
        <v>1181487670.5999999</v>
      </c>
      <c r="K107" s="197"/>
      <c r="L107" s="197">
        <v>1613654354.8599999</v>
      </c>
      <c r="N107" s="3"/>
      <c r="O107" s="3"/>
      <c r="P107" s="3"/>
      <c r="Q107" s="3"/>
    </row>
    <row r="108" spans="1:20" x14ac:dyDescent="0.4">
      <c r="A108" s="11"/>
      <c r="B108" s="11" t="s">
        <v>232</v>
      </c>
      <c r="D108" s="5"/>
      <c r="E108" s="5"/>
      <c r="F108" s="194">
        <f>+'Changed-Conso'!T38</f>
        <v>-42990281.320000008</v>
      </c>
      <c r="G108" s="197"/>
      <c r="H108" s="194">
        <v>-39547862.480000004</v>
      </c>
      <c r="I108" s="192"/>
      <c r="J108" s="194">
        <v>0</v>
      </c>
      <c r="K108" s="197"/>
      <c r="L108" s="194">
        <v>0</v>
      </c>
      <c r="N108" s="3"/>
      <c r="O108" s="3"/>
      <c r="P108" s="3"/>
      <c r="Q108" s="3"/>
    </row>
    <row r="109" spans="1:20" x14ac:dyDescent="0.4">
      <c r="A109" s="11"/>
      <c r="B109" s="11"/>
      <c r="C109" s="11" t="s">
        <v>269</v>
      </c>
      <c r="D109" s="261"/>
      <c r="E109" s="261"/>
      <c r="F109" s="196">
        <f>SUM(F101:F108)</f>
        <v>2397182289.4600005</v>
      </c>
      <c r="G109" s="196"/>
      <c r="H109" s="196">
        <f>SUM(H101:H108)</f>
        <v>2497757285.4500003</v>
      </c>
      <c r="I109" s="192"/>
      <c r="J109" s="196">
        <f>SUM(J101:J108)</f>
        <v>2371750415.5</v>
      </c>
      <c r="K109" s="196"/>
      <c r="L109" s="196">
        <f>SUM(L101:L108)</f>
        <v>2552854475.5099998</v>
      </c>
      <c r="N109" s="3"/>
      <c r="O109" s="3"/>
      <c r="P109" s="3"/>
      <c r="Q109" s="3"/>
    </row>
    <row r="110" spans="1:20" x14ac:dyDescent="0.4">
      <c r="A110" s="11"/>
      <c r="B110" s="11" t="s">
        <v>236</v>
      </c>
      <c r="C110" s="11"/>
      <c r="D110" s="261"/>
      <c r="E110" s="261"/>
      <c r="F110" s="216">
        <f>+'Changed-Conso'!X38</f>
        <v>72585833.919999987</v>
      </c>
      <c r="G110" s="215"/>
      <c r="H110" s="216">
        <v>75450628.849999994</v>
      </c>
      <c r="I110" s="192"/>
      <c r="J110" s="194">
        <v>0</v>
      </c>
      <c r="K110" s="197"/>
      <c r="L110" s="194">
        <v>0</v>
      </c>
      <c r="N110" s="3"/>
      <c r="O110" s="3"/>
      <c r="P110" s="3"/>
      <c r="Q110" s="3"/>
    </row>
    <row r="111" spans="1:20" x14ac:dyDescent="0.4">
      <c r="A111" s="11"/>
      <c r="B111" s="11"/>
      <c r="C111" s="11" t="s">
        <v>270</v>
      </c>
      <c r="D111" s="261"/>
      <c r="E111" s="261"/>
      <c r="F111" s="196">
        <f>+F110+F109</f>
        <v>2469768123.3800006</v>
      </c>
      <c r="G111" s="196"/>
      <c r="H111" s="196">
        <f>+H110+H109</f>
        <v>2573207914.3000002</v>
      </c>
      <c r="I111" s="192"/>
      <c r="J111" s="196">
        <f>+J110+J109</f>
        <v>2371750415.5</v>
      </c>
      <c r="K111" s="196"/>
      <c r="L111" s="196">
        <f>+L110+L109</f>
        <v>2552854475.5099998</v>
      </c>
      <c r="N111" s="3"/>
      <c r="O111" s="3"/>
      <c r="P111" s="3"/>
      <c r="Q111" s="3"/>
    </row>
    <row r="112" spans="1:20" ht="18.75" thickBot="1" x14ac:dyDescent="0.45">
      <c r="A112" s="22" t="s">
        <v>156</v>
      </c>
      <c r="B112" s="11"/>
      <c r="C112" s="11"/>
      <c r="D112" s="261"/>
      <c r="E112" s="261"/>
      <c r="F112" s="203">
        <f>+F111+F73</f>
        <v>2565850465.7400007</v>
      </c>
      <c r="G112" s="197"/>
      <c r="H112" s="203">
        <f>+H111+H73</f>
        <v>3433799777.3200002</v>
      </c>
      <c r="I112" s="192"/>
      <c r="J112" s="203">
        <f>+J111+J73</f>
        <v>2453080172.54</v>
      </c>
      <c r="K112" s="197"/>
      <c r="L112" s="203">
        <f>+L111+L73</f>
        <v>3482811020.9099998</v>
      </c>
      <c r="N112" s="1">
        <f>F112-F39</f>
        <v>0</v>
      </c>
      <c r="O112" s="3"/>
      <c r="P112" s="1" t="e">
        <f>#REF!-#REF!</f>
        <v>#REF!</v>
      </c>
      <c r="Q112" s="3"/>
      <c r="R112" s="1">
        <f>J112-J39</f>
        <v>0</v>
      </c>
      <c r="T112" s="1" t="e">
        <f>#REF!-#REF!</f>
        <v>#REF!</v>
      </c>
    </row>
    <row r="113" spans="1:17" ht="18.75" thickTop="1" x14ac:dyDescent="0.4">
      <c r="A113" s="11"/>
      <c r="F113" s="217"/>
      <c r="G113" s="217"/>
      <c r="H113" s="217"/>
      <c r="I113" s="218"/>
      <c r="J113" s="214"/>
      <c r="K113" s="214"/>
      <c r="L113" s="214"/>
    </row>
    <row r="114" spans="1:17" x14ac:dyDescent="0.4">
      <c r="A114" s="17" t="s">
        <v>276</v>
      </c>
      <c r="B114" s="11"/>
      <c r="C114" s="11"/>
      <c r="D114" s="261"/>
      <c r="E114" s="261"/>
      <c r="F114" s="197"/>
      <c r="G114" s="197"/>
      <c r="H114" s="197"/>
      <c r="I114" s="192"/>
      <c r="J114" s="197"/>
      <c r="K114" s="197"/>
      <c r="L114" s="197"/>
      <c r="N114" s="3"/>
      <c r="O114" s="3"/>
      <c r="P114" s="3"/>
      <c r="Q114" s="3"/>
    </row>
    <row r="115" spans="1:17" x14ac:dyDescent="0.4">
      <c r="A115" s="11"/>
      <c r="B115" s="11"/>
      <c r="C115" s="11"/>
      <c r="D115" s="261"/>
      <c r="E115" s="261"/>
      <c r="F115" s="20"/>
      <c r="G115" s="20"/>
      <c r="H115" s="20"/>
      <c r="I115" s="11"/>
      <c r="J115" s="20"/>
      <c r="K115" s="20"/>
      <c r="L115" s="20"/>
      <c r="N115" s="3"/>
      <c r="O115" s="3"/>
      <c r="P115" s="3"/>
      <c r="Q115" s="3"/>
    </row>
    <row r="116" spans="1:17" x14ac:dyDescent="0.4">
      <c r="A116" s="11"/>
      <c r="B116" s="11"/>
      <c r="C116" s="11"/>
      <c r="D116" s="261"/>
      <c r="E116" s="261"/>
      <c r="F116" s="20"/>
      <c r="G116" s="20"/>
      <c r="H116" s="20"/>
      <c r="I116" s="11"/>
      <c r="J116" s="20"/>
      <c r="K116" s="20"/>
      <c r="L116" s="20"/>
      <c r="N116" s="3"/>
      <c r="O116" s="3"/>
      <c r="P116" s="3"/>
      <c r="Q116" s="3"/>
    </row>
    <row r="117" spans="1:17" x14ac:dyDescent="0.4">
      <c r="A117" s="11"/>
      <c r="B117" s="11"/>
      <c r="C117" s="11"/>
      <c r="D117" s="261"/>
      <c r="E117" s="261"/>
      <c r="F117" s="20"/>
      <c r="G117" s="20"/>
      <c r="H117" s="20"/>
      <c r="I117" s="11"/>
      <c r="J117" s="20"/>
      <c r="K117" s="20"/>
      <c r="L117" s="20"/>
      <c r="N117" s="3"/>
      <c r="O117" s="3"/>
      <c r="P117" s="3"/>
      <c r="Q117" s="3"/>
    </row>
    <row r="118" spans="1:17" x14ac:dyDescent="0.4">
      <c r="A118" s="11"/>
      <c r="B118" s="11"/>
      <c r="C118" s="11"/>
      <c r="D118" s="261"/>
      <c r="E118" s="261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17" x14ac:dyDescent="0.4">
      <c r="A119" s="11"/>
      <c r="B119" s="11"/>
      <c r="C119" s="11"/>
      <c r="D119" s="261"/>
      <c r="E119" s="261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17" x14ac:dyDescent="0.4">
      <c r="A120" s="11"/>
      <c r="B120" s="11"/>
      <c r="C120" s="11"/>
      <c r="D120" s="261"/>
      <c r="E120" s="261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17" x14ac:dyDescent="0.4">
      <c r="A121" s="11"/>
      <c r="B121" s="11"/>
      <c r="C121" s="11"/>
      <c r="D121" s="261"/>
      <c r="E121" s="261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17" x14ac:dyDescent="0.4">
      <c r="A122" s="11"/>
      <c r="B122" s="11"/>
      <c r="C122" s="11"/>
      <c r="D122" s="261"/>
      <c r="E122" s="261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17" x14ac:dyDescent="0.4">
      <c r="B123" s="11"/>
      <c r="C123" s="11"/>
      <c r="D123" s="261"/>
      <c r="E123" s="261"/>
      <c r="F123" s="261"/>
      <c r="G123" s="261"/>
      <c r="H123" s="261"/>
      <c r="I123" s="11"/>
      <c r="J123" s="20"/>
      <c r="K123" s="20"/>
      <c r="L123" s="20"/>
      <c r="N123" s="3"/>
      <c r="O123" s="3"/>
      <c r="P123" s="3"/>
      <c r="Q123" s="3"/>
    </row>
    <row r="124" spans="1:17" x14ac:dyDescent="0.4">
      <c r="A124" s="156"/>
      <c r="B124" s="11"/>
      <c r="C124" s="11"/>
      <c r="D124" s="261"/>
      <c r="E124" s="261"/>
      <c r="F124" s="261"/>
      <c r="G124" s="261"/>
      <c r="H124" s="261"/>
      <c r="I124" s="11"/>
      <c r="J124" s="20"/>
      <c r="K124" s="20"/>
      <c r="L124" s="20"/>
      <c r="N124" s="3"/>
      <c r="O124" s="3"/>
      <c r="P124" s="3"/>
      <c r="Q124" s="3"/>
    </row>
    <row r="125" spans="1:17" x14ac:dyDescent="0.4">
      <c r="A125" s="156"/>
      <c r="B125" s="11"/>
      <c r="C125" s="11"/>
      <c r="D125" s="261"/>
      <c r="E125" s="261"/>
      <c r="F125" s="261"/>
      <c r="G125" s="261"/>
      <c r="H125" s="261"/>
      <c r="I125" s="11"/>
      <c r="J125" s="20"/>
      <c r="K125" s="20"/>
      <c r="L125" s="20"/>
      <c r="N125" s="3"/>
      <c r="O125" s="3"/>
      <c r="P125" s="3"/>
      <c r="Q125" s="3"/>
    </row>
    <row r="126" spans="1:17" x14ac:dyDescent="0.4">
      <c r="A126" s="156"/>
      <c r="B126" s="11"/>
      <c r="C126" s="11"/>
      <c r="D126" s="261"/>
      <c r="E126" s="261"/>
      <c r="F126" s="261"/>
      <c r="G126" s="261"/>
      <c r="H126" s="261"/>
      <c r="I126" s="11"/>
      <c r="J126" s="20"/>
      <c r="K126" s="20"/>
      <c r="L126" s="20"/>
      <c r="N126" s="3"/>
      <c r="O126" s="3"/>
      <c r="P126" s="3"/>
      <c r="Q126" s="3"/>
    </row>
    <row r="127" spans="1:17" x14ac:dyDescent="0.4">
      <c r="A127" s="156"/>
      <c r="B127" s="11"/>
      <c r="C127" s="11"/>
      <c r="D127" s="261"/>
      <c r="E127" s="261"/>
      <c r="F127" s="261"/>
      <c r="G127" s="261"/>
      <c r="H127" s="261"/>
      <c r="I127" s="11"/>
      <c r="J127" s="20"/>
      <c r="K127" s="20"/>
      <c r="L127" s="20"/>
      <c r="N127" s="3"/>
      <c r="O127" s="3"/>
      <c r="P127" s="3"/>
      <c r="Q127" s="3"/>
    </row>
    <row r="128" spans="1:17" x14ac:dyDescent="0.4">
      <c r="C128" s="11"/>
      <c r="D128" s="261"/>
      <c r="E128" s="261"/>
      <c r="F128" s="261"/>
      <c r="G128" s="261"/>
      <c r="H128" s="261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261"/>
      <c r="B129" s="30" t="s">
        <v>145</v>
      </c>
      <c r="C129" s="261"/>
      <c r="D129" s="30"/>
      <c r="E129" s="261"/>
      <c r="F129" s="30" t="s">
        <v>145</v>
      </c>
      <c r="G129" s="30"/>
      <c r="H129" s="261"/>
      <c r="I129" s="261"/>
      <c r="J129" s="261"/>
      <c r="K129" s="261"/>
      <c r="L129" s="261"/>
      <c r="N129" s="3"/>
      <c r="O129" s="3"/>
      <c r="P129" s="3"/>
      <c r="Q129" s="3"/>
    </row>
    <row r="130" spans="1:17" ht="17.25" customHeight="1" x14ac:dyDescent="0.4">
      <c r="A130" s="276"/>
      <c r="B130" s="276"/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N130" s="3"/>
      <c r="O130" s="3"/>
      <c r="P130" s="3"/>
      <c r="Q130" s="3"/>
    </row>
    <row r="131" spans="1:17" hidden="1" x14ac:dyDescent="0.4">
      <c r="A131" s="11"/>
      <c r="B131" s="11"/>
      <c r="C131" s="11"/>
      <c r="D131" s="193" t="s">
        <v>248</v>
      </c>
      <c r="E131" s="261"/>
      <c r="F131" s="27">
        <f>+F112-F39</f>
        <v>0</v>
      </c>
      <c r="G131" s="27"/>
      <c r="H131" s="27">
        <f>+H112-H39</f>
        <v>0</v>
      </c>
      <c r="I131" s="11"/>
      <c r="J131" s="27">
        <f>+J112-J39</f>
        <v>0</v>
      </c>
      <c r="K131" s="27"/>
      <c r="L131" s="27">
        <f>+L112-L39</f>
        <v>0</v>
      </c>
      <c r="N131" s="3"/>
      <c r="O131" s="3"/>
      <c r="P131" s="3"/>
      <c r="Q131" s="3"/>
    </row>
  </sheetData>
  <mergeCells count="23">
    <mergeCell ref="F52:H52"/>
    <mergeCell ref="J52:L52"/>
    <mergeCell ref="A45:L45"/>
    <mergeCell ref="A48:L48"/>
    <mergeCell ref="F51:L51"/>
    <mergeCell ref="A49:L49"/>
    <mergeCell ref="A50:L50"/>
    <mergeCell ref="A130:L130"/>
    <mergeCell ref="A90:L90"/>
    <mergeCell ref="F92:L92"/>
    <mergeCell ref="A55:C55"/>
    <mergeCell ref="A86:L86"/>
    <mergeCell ref="A89:L89"/>
    <mergeCell ref="A91:L91"/>
    <mergeCell ref="F93:H93"/>
    <mergeCell ref="J93:L93"/>
    <mergeCell ref="A10:C10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5" max="15" man="1"/>
    <brk id="8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45"/>
  <sheetViews>
    <sheetView view="pageBreakPreview" zoomScale="120" zoomScaleNormal="100" zoomScaleSheetLayoutView="120" workbookViewId="0">
      <selection activeCell="A9" sqref="A9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77"/>
      <c r="Y1" s="277"/>
      <c r="Z1" s="277"/>
    </row>
    <row r="2" spans="1:29" x14ac:dyDescent="0.4">
      <c r="A2" s="278" t="s">
        <v>131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</row>
    <row r="3" spans="1:29" x14ac:dyDescent="0.4">
      <c r="A3" s="278" t="s">
        <v>263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190"/>
      <c r="AB3" s="190"/>
    </row>
    <row r="4" spans="1:29" ht="18" customHeight="1" x14ac:dyDescent="0.4">
      <c r="A4" s="278" t="s">
        <v>207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</row>
    <row r="5" spans="1:29" x14ac:dyDescent="0.4">
      <c r="A5" s="278" t="s">
        <v>341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</row>
    <row r="6" spans="1:29" ht="7.5" customHeight="1" x14ac:dyDescent="0.4">
      <c r="A6" s="263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</row>
    <row r="7" spans="1:29" x14ac:dyDescent="0.4">
      <c r="A7" s="35"/>
      <c r="B7" s="263"/>
      <c r="C7" s="263"/>
      <c r="D7" s="281" t="s">
        <v>166</v>
      </c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</row>
    <row r="8" spans="1:29" x14ac:dyDescent="0.4">
      <c r="A8" s="35"/>
      <c r="B8" s="263"/>
      <c r="C8" s="263"/>
      <c r="D8" s="27"/>
      <c r="E8" s="27"/>
      <c r="F8" s="151"/>
      <c r="G8" s="151"/>
      <c r="H8" s="151"/>
      <c r="I8" s="27"/>
      <c r="J8" s="27"/>
      <c r="K8" s="27"/>
      <c r="L8" s="279" t="s">
        <v>153</v>
      </c>
      <c r="M8" s="279"/>
      <c r="N8" s="279"/>
      <c r="O8" s="16"/>
      <c r="P8" s="280" t="s">
        <v>232</v>
      </c>
      <c r="Q8" s="280"/>
      <c r="R8" s="280"/>
      <c r="S8" s="280"/>
      <c r="T8" s="280"/>
      <c r="U8" s="10"/>
      <c r="V8" s="184"/>
      <c r="W8" s="179"/>
      <c r="X8" s="185"/>
      <c r="Y8" s="21"/>
      <c r="Z8" s="21"/>
    </row>
    <row r="9" spans="1:29" x14ac:dyDescent="0.4">
      <c r="D9" s="151"/>
      <c r="E9" s="16"/>
      <c r="F9" s="151"/>
      <c r="G9" s="151"/>
      <c r="H9" s="151"/>
      <c r="I9" s="16"/>
      <c r="J9" s="39" t="s">
        <v>300</v>
      </c>
      <c r="K9" s="16"/>
      <c r="O9" s="39"/>
      <c r="P9" s="39"/>
      <c r="Q9" s="39"/>
      <c r="R9" s="42" t="s">
        <v>316</v>
      </c>
      <c r="S9" s="42"/>
      <c r="T9" s="41"/>
      <c r="U9" s="16"/>
      <c r="V9" s="33" t="s">
        <v>261</v>
      </c>
      <c r="W9" s="41"/>
      <c r="X9" s="21"/>
    </row>
    <row r="10" spans="1:29" x14ac:dyDescent="0.4">
      <c r="B10" s="261"/>
      <c r="D10" s="39" t="s">
        <v>203</v>
      </c>
      <c r="E10" s="39"/>
      <c r="F10" s="39"/>
      <c r="G10" s="39"/>
      <c r="H10" s="39" t="s">
        <v>298</v>
      </c>
      <c r="I10" s="39"/>
      <c r="J10" s="39" t="s">
        <v>301</v>
      </c>
      <c r="K10" s="39"/>
      <c r="L10" s="39"/>
      <c r="M10" s="39"/>
      <c r="N10" s="39"/>
      <c r="O10" s="39"/>
      <c r="P10" s="39" t="s">
        <v>170</v>
      </c>
      <c r="Q10" s="39"/>
      <c r="R10" s="42" t="s">
        <v>317</v>
      </c>
      <c r="S10" s="42"/>
      <c r="T10" s="41" t="s">
        <v>234</v>
      </c>
      <c r="U10" s="16"/>
      <c r="V10" s="10" t="s">
        <v>260</v>
      </c>
      <c r="W10" s="41"/>
      <c r="X10" s="41" t="s">
        <v>230</v>
      </c>
    </row>
    <row r="11" spans="1:29" x14ac:dyDescent="0.4">
      <c r="B11" s="261"/>
      <c r="D11" s="39" t="s">
        <v>167</v>
      </c>
      <c r="E11" s="39"/>
      <c r="F11" s="39"/>
      <c r="G11" s="39"/>
      <c r="H11" s="39" t="s">
        <v>299</v>
      </c>
      <c r="I11" s="39"/>
      <c r="J11" s="39" t="s">
        <v>302</v>
      </c>
      <c r="K11" s="39"/>
      <c r="L11" s="39" t="s">
        <v>174</v>
      </c>
      <c r="M11" s="39"/>
      <c r="N11" s="39"/>
      <c r="O11" s="39"/>
      <c r="P11" s="39" t="s">
        <v>171</v>
      </c>
      <c r="Q11" s="39"/>
      <c r="R11" s="42" t="s">
        <v>318</v>
      </c>
      <c r="S11" s="42"/>
      <c r="T11" s="39" t="s">
        <v>235</v>
      </c>
      <c r="U11" s="16"/>
      <c r="V11" s="10" t="s">
        <v>223</v>
      </c>
      <c r="W11" s="41"/>
      <c r="X11" s="41" t="s">
        <v>231</v>
      </c>
    </row>
    <row r="12" spans="1:29" x14ac:dyDescent="0.4">
      <c r="B12" s="189" t="s">
        <v>222</v>
      </c>
      <c r="D12" s="265" t="s">
        <v>168</v>
      </c>
      <c r="E12" s="265"/>
      <c r="F12" s="265" t="s">
        <v>249</v>
      </c>
      <c r="G12" s="265"/>
      <c r="H12" s="265" t="s">
        <v>169</v>
      </c>
      <c r="I12" s="265"/>
      <c r="J12" s="265" t="s">
        <v>303</v>
      </c>
      <c r="K12" s="265"/>
      <c r="L12" s="265" t="s">
        <v>175</v>
      </c>
      <c r="M12" s="265"/>
      <c r="N12" s="265" t="s">
        <v>155</v>
      </c>
      <c r="O12" s="42"/>
      <c r="P12" s="265" t="s">
        <v>172</v>
      </c>
      <c r="Q12" s="42"/>
      <c r="R12" s="265" t="s">
        <v>319</v>
      </c>
      <c r="S12" s="42"/>
      <c r="T12" s="265" t="s">
        <v>233</v>
      </c>
      <c r="U12" s="16"/>
      <c r="V12" s="47" t="s">
        <v>224</v>
      </c>
      <c r="W12" s="41"/>
      <c r="X12" s="264" t="s">
        <v>253</v>
      </c>
      <c r="Z12" s="264" t="s">
        <v>176</v>
      </c>
      <c r="AC12" s="42"/>
    </row>
    <row r="13" spans="1:29" x14ac:dyDescent="0.4">
      <c r="C13" s="42"/>
      <c r="D13" s="201"/>
      <c r="E13" s="201"/>
      <c r="F13" s="201"/>
      <c r="G13" s="201"/>
      <c r="H13" s="201"/>
      <c r="I13" s="201"/>
      <c r="J13" s="201"/>
      <c r="K13" s="201"/>
      <c r="L13" s="209"/>
      <c r="M13" s="209"/>
      <c r="N13" s="210"/>
      <c r="O13" s="201"/>
      <c r="P13" s="201"/>
      <c r="Q13" s="201"/>
      <c r="R13" s="209"/>
      <c r="S13" s="209"/>
      <c r="T13" s="209"/>
      <c r="U13" s="201"/>
      <c r="V13" s="209"/>
      <c r="W13" s="209"/>
      <c r="X13" s="209"/>
      <c r="Y13" s="192"/>
      <c r="Z13" s="210"/>
    </row>
    <row r="14" spans="1:29" x14ac:dyDescent="0.4">
      <c r="A14" s="21" t="s">
        <v>324</v>
      </c>
      <c r="B14" s="43"/>
      <c r="C14" s="43"/>
      <c r="D14" s="197">
        <v>704700608.25</v>
      </c>
      <c r="E14" s="197"/>
      <c r="F14" s="197">
        <v>0</v>
      </c>
      <c r="G14" s="197"/>
      <c r="H14" s="197">
        <v>144890157.11000001</v>
      </c>
      <c r="I14" s="197"/>
      <c r="J14" s="197">
        <v>0</v>
      </c>
      <c r="K14" s="197"/>
      <c r="L14" s="197">
        <v>70591864.099999994</v>
      </c>
      <c r="M14" s="197"/>
      <c r="N14" s="197">
        <v>1217455873.73</v>
      </c>
      <c r="O14" s="197"/>
      <c r="P14" s="197">
        <v>-23239103.050000001</v>
      </c>
      <c r="Q14" s="197"/>
      <c r="R14" s="197">
        <v>0</v>
      </c>
      <c r="S14" s="197"/>
      <c r="T14" s="197">
        <f>SUM(P14:S14)</f>
        <v>-23239103.050000001</v>
      </c>
      <c r="U14" s="197"/>
      <c r="V14" s="197">
        <f>SUM(D14:O14)+T14</f>
        <v>2114399400.1400001</v>
      </c>
      <c r="W14" s="197"/>
      <c r="X14" s="197">
        <v>74941024.799999997</v>
      </c>
      <c r="Y14" s="201"/>
      <c r="Z14" s="197">
        <f>SUM(V14:X14)</f>
        <v>2189340424.9400001</v>
      </c>
      <c r="AB14" s="192"/>
      <c r="AC14" s="192"/>
    </row>
    <row r="15" spans="1:29" ht="6.75" customHeight="1" x14ac:dyDescent="0.4">
      <c r="A15" s="21"/>
      <c r="B15" s="33"/>
      <c r="C15" s="43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201"/>
      <c r="Z15" s="197"/>
    </row>
    <row r="16" spans="1:29" x14ac:dyDescent="0.4">
      <c r="A16" s="21" t="s">
        <v>289</v>
      </c>
      <c r="B16" s="33"/>
      <c r="C16" s="43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201"/>
      <c r="Z16" s="197"/>
    </row>
    <row r="17" spans="1:29" x14ac:dyDescent="0.4">
      <c r="A17" s="21" t="s">
        <v>326</v>
      </c>
      <c r="B17" s="33">
        <v>21</v>
      </c>
      <c r="C17" s="43"/>
      <c r="D17" s="197">
        <v>252164.63</v>
      </c>
      <c r="E17" s="196"/>
      <c r="F17" s="197">
        <v>0</v>
      </c>
      <c r="G17" s="197"/>
      <c r="H17" s="197">
        <v>252164.62</v>
      </c>
      <c r="I17" s="196"/>
      <c r="J17" s="197">
        <v>0</v>
      </c>
      <c r="K17" s="197"/>
      <c r="L17" s="197">
        <v>0</v>
      </c>
      <c r="M17" s="197"/>
      <c r="N17" s="197">
        <v>0</v>
      </c>
      <c r="O17" s="197"/>
      <c r="P17" s="197">
        <v>0</v>
      </c>
      <c r="Q17" s="197"/>
      <c r="R17" s="197">
        <v>0</v>
      </c>
      <c r="S17" s="197"/>
      <c r="T17" s="197">
        <f t="shared" ref="T17:T18" si="0">SUM(P17:S17)</f>
        <v>0</v>
      </c>
      <c r="U17" s="197"/>
      <c r="V17" s="197">
        <f t="shared" ref="V17:V18" si="1">SUM(D17:O17)+T17</f>
        <v>504329.25</v>
      </c>
      <c r="W17" s="197"/>
      <c r="X17" s="197">
        <v>0</v>
      </c>
      <c r="Y17" s="201"/>
      <c r="Z17" s="197">
        <f t="shared" ref="Z17:Z18" si="2">SUM(V17:X17)</f>
        <v>504329.25</v>
      </c>
    </row>
    <row r="18" spans="1:29" x14ac:dyDescent="0.4">
      <c r="A18" s="21" t="s">
        <v>327</v>
      </c>
      <c r="B18" s="33">
        <v>22</v>
      </c>
      <c r="C18" s="43"/>
      <c r="D18" s="197">
        <v>0</v>
      </c>
      <c r="E18" s="196"/>
      <c r="F18" s="197">
        <v>0</v>
      </c>
      <c r="G18" s="197"/>
      <c r="H18" s="197">
        <v>0</v>
      </c>
      <c r="I18" s="196"/>
      <c r="J18" s="197">
        <v>1017450</v>
      </c>
      <c r="K18" s="197"/>
      <c r="L18" s="197">
        <v>0</v>
      </c>
      <c r="M18" s="197"/>
      <c r="N18" s="197">
        <v>0</v>
      </c>
      <c r="O18" s="197"/>
      <c r="P18" s="197">
        <v>0</v>
      </c>
      <c r="Q18" s="197"/>
      <c r="R18" s="197">
        <v>0</v>
      </c>
      <c r="S18" s="197"/>
      <c r="T18" s="197">
        <f t="shared" si="0"/>
        <v>0</v>
      </c>
      <c r="U18" s="197"/>
      <c r="V18" s="197">
        <f t="shared" si="1"/>
        <v>1017450</v>
      </c>
      <c r="W18" s="197"/>
      <c r="X18" s="197">
        <v>0</v>
      </c>
      <c r="Y18" s="201"/>
      <c r="Z18" s="197">
        <f t="shared" si="2"/>
        <v>1017450</v>
      </c>
    </row>
    <row r="19" spans="1:29" x14ac:dyDescent="0.4">
      <c r="A19" s="21" t="s">
        <v>279</v>
      </c>
      <c r="B19" s="33">
        <v>20</v>
      </c>
      <c r="C19" s="43"/>
      <c r="D19" s="197">
        <v>0</v>
      </c>
      <c r="E19" s="196"/>
      <c r="F19" s="197">
        <v>0</v>
      </c>
      <c r="G19" s="197"/>
      <c r="H19" s="197">
        <v>0</v>
      </c>
      <c r="I19" s="196"/>
      <c r="J19" s="197">
        <v>0</v>
      </c>
      <c r="K19" s="197"/>
      <c r="L19" s="197">
        <v>0</v>
      </c>
      <c r="M19" s="197"/>
      <c r="N19" s="197">
        <v>-338333858.30000001</v>
      </c>
      <c r="O19" s="197"/>
      <c r="P19" s="197">
        <v>0</v>
      </c>
      <c r="Q19" s="197"/>
      <c r="R19" s="197">
        <v>0</v>
      </c>
      <c r="S19" s="197"/>
      <c r="T19" s="197">
        <f>SUM(P19:S19)</f>
        <v>0</v>
      </c>
      <c r="U19" s="197"/>
      <c r="V19" s="197">
        <f>SUM(D19:O19)+T19</f>
        <v>-338333858.30000001</v>
      </c>
      <c r="W19" s="197"/>
      <c r="X19" s="197">
        <v>0</v>
      </c>
      <c r="Y19" s="201"/>
      <c r="Z19" s="197">
        <f>SUM(V19:X19)</f>
        <v>-338333858.30000001</v>
      </c>
    </row>
    <row r="20" spans="1:29" x14ac:dyDescent="0.4">
      <c r="A20" s="21" t="s">
        <v>328</v>
      </c>
      <c r="B20" s="33"/>
      <c r="C20" s="43"/>
      <c r="D20" s="197">
        <v>0</v>
      </c>
      <c r="E20" s="196"/>
      <c r="F20" s="197">
        <v>0</v>
      </c>
      <c r="G20" s="197"/>
      <c r="H20" s="197">
        <v>0</v>
      </c>
      <c r="I20" s="196"/>
      <c r="J20" s="197">
        <v>0</v>
      </c>
      <c r="K20" s="197"/>
      <c r="L20" s="197">
        <v>17495711.940000001</v>
      </c>
      <c r="M20" s="197"/>
      <c r="N20" s="197">
        <f>-L20</f>
        <v>-17495711.940000001</v>
      </c>
      <c r="O20" s="197"/>
      <c r="P20" s="197">
        <v>0</v>
      </c>
      <c r="Q20" s="197"/>
      <c r="R20" s="197">
        <v>0</v>
      </c>
      <c r="S20" s="197"/>
      <c r="T20" s="197">
        <f>SUM(P20:S20)</f>
        <v>0</v>
      </c>
      <c r="U20" s="197"/>
      <c r="V20" s="197">
        <f>SUM(D20:O20)+T20</f>
        <v>0</v>
      </c>
      <c r="W20" s="197"/>
      <c r="X20" s="197">
        <v>0</v>
      </c>
      <c r="Y20" s="201"/>
      <c r="Z20" s="197">
        <f>SUM(V20:X20)</f>
        <v>0</v>
      </c>
    </row>
    <row r="21" spans="1:29" x14ac:dyDescent="0.4">
      <c r="A21" s="21" t="s">
        <v>278</v>
      </c>
      <c r="D21" s="197">
        <v>0</v>
      </c>
      <c r="E21" s="197"/>
      <c r="F21" s="197">
        <v>0</v>
      </c>
      <c r="G21" s="197"/>
      <c r="H21" s="197">
        <v>0</v>
      </c>
      <c r="I21" s="197"/>
      <c r="J21" s="197">
        <v>0</v>
      </c>
      <c r="K21" s="197"/>
      <c r="L21" s="196">
        <v>0</v>
      </c>
      <c r="M21" s="196"/>
      <c r="N21" s="196">
        <f>+'PL_Q4-63'!H35</f>
        <v>736478723.79000008</v>
      </c>
      <c r="O21" s="197"/>
      <c r="P21" s="197">
        <f>+'PL_Q4-63'!H67</f>
        <v>-16308759.43</v>
      </c>
      <c r="Q21" s="197"/>
      <c r="R21" s="196">
        <v>0</v>
      </c>
      <c r="S21" s="196"/>
      <c r="T21" s="196">
        <f>SUM(P21:S21)</f>
        <v>-16308759.43</v>
      </c>
      <c r="U21" s="197"/>
      <c r="V21" s="197">
        <f>SUM(D21:O21)+T21</f>
        <v>720169964.36000013</v>
      </c>
      <c r="W21" s="197"/>
      <c r="X21" s="197">
        <v>509604.05</v>
      </c>
      <c r="Y21" s="201"/>
      <c r="Z21" s="197">
        <f>SUM(V21:X21)</f>
        <v>720679568.41000009</v>
      </c>
      <c r="AB21" s="192">
        <f>N21-'PL_Q4-63'!H35</f>
        <v>0</v>
      </c>
    </row>
    <row r="22" spans="1:29" hidden="1" x14ac:dyDescent="0.4">
      <c r="A22" s="11" t="s">
        <v>312</v>
      </c>
      <c r="D22" s="197"/>
      <c r="E22" s="197"/>
      <c r="F22" s="197"/>
      <c r="G22" s="197"/>
      <c r="H22" s="197"/>
      <c r="I22" s="197"/>
      <c r="J22" s="197"/>
      <c r="K22" s="197"/>
      <c r="L22" s="196"/>
      <c r="M22" s="196"/>
      <c r="N22" s="196"/>
      <c r="O22" s="197"/>
      <c r="P22" s="197"/>
      <c r="Q22" s="197"/>
      <c r="R22" s="196"/>
      <c r="S22" s="196"/>
      <c r="T22" s="196"/>
      <c r="U22" s="197"/>
      <c r="V22" s="197"/>
      <c r="W22" s="197"/>
      <c r="X22" s="197"/>
      <c r="Y22" s="201"/>
      <c r="Z22" s="197"/>
      <c r="AB22" s="192"/>
    </row>
    <row r="23" spans="1:29" hidden="1" x14ac:dyDescent="0.4">
      <c r="A23" s="11" t="s">
        <v>313</v>
      </c>
      <c r="D23" s="197">
        <v>0</v>
      </c>
      <c r="E23" s="197"/>
      <c r="F23" s="197">
        <v>0</v>
      </c>
      <c r="G23" s="197"/>
      <c r="H23" s="197">
        <v>0</v>
      </c>
      <c r="I23" s="197"/>
      <c r="J23" s="197">
        <v>0</v>
      </c>
      <c r="K23" s="197"/>
      <c r="L23" s="196">
        <v>0</v>
      </c>
      <c r="M23" s="196"/>
      <c r="N23" s="196">
        <f>-R23</f>
        <v>0</v>
      </c>
      <c r="O23" s="197"/>
      <c r="P23" s="197">
        <f>+'PL_Q4-63'!F56</f>
        <v>0</v>
      </c>
      <c r="Q23" s="197"/>
      <c r="R23" s="196">
        <f>-R21</f>
        <v>0</v>
      </c>
      <c r="S23" s="196"/>
      <c r="T23" s="196">
        <f>SUM(P23:S23)</f>
        <v>0</v>
      </c>
      <c r="U23" s="197"/>
      <c r="V23" s="197">
        <f>SUM(D23:O23)+T23</f>
        <v>0</v>
      </c>
      <c r="W23" s="197"/>
      <c r="X23" s="197">
        <v>0</v>
      </c>
      <c r="Y23" s="201"/>
      <c r="Z23" s="197">
        <f>SUM(V23:X23)</f>
        <v>0</v>
      </c>
      <c r="AB23" s="192"/>
    </row>
    <row r="24" spans="1:29" s="21" customFormat="1" ht="9.75" customHeight="1" x14ac:dyDescent="0.4">
      <c r="B24" s="261"/>
      <c r="C24" s="11"/>
      <c r="D24" s="194"/>
      <c r="E24" s="201"/>
      <c r="F24" s="194"/>
      <c r="G24" s="197"/>
      <c r="H24" s="194"/>
      <c r="I24" s="201"/>
      <c r="J24" s="194"/>
      <c r="K24" s="197"/>
      <c r="L24" s="194"/>
      <c r="M24" s="211"/>
      <c r="N24" s="194"/>
      <c r="O24" s="197"/>
      <c r="P24" s="194"/>
      <c r="Q24" s="197"/>
      <c r="R24" s="194"/>
      <c r="S24" s="197"/>
      <c r="T24" s="194"/>
      <c r="U24" s="201"/>
      <c r="V24" s="194"/>
      <c r="W24" s="197"/>
      <c r="X24" s="194"/>
      <c r="Y24" s="201"/>
      <c r="Z24" s="194"/>
    </row>
    <row r="25" spans="1:29" ht="10.5" customHeight="1" x14ac:dyDescent="0.4">
      <c r="A25" s="21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7"/>
      <c r="W25" s="197"/>
      <c r="X25" s="197"/>
      <c r="Y25" s="192"/>
      <c r="Z25" s="192"/>
    </row>
    <row r="26" spans="1:29" ht="18.75" thickBot="1" x14ac:dyDescent="0.45">
      <c r="A26" s="21" t="s">
        <v>325</v>
      </c>
      <c r="D26" s="212">
        <f>SUM(D14:D25)</f>
        <v>704952772.88</v>
      </c>
      <c r="E26" s="196"/>
      <c r="F26" s="212">
        <f>SUM(F14:F25)</f>
        <v>0</v>
      </c>
      <c r="G26" s="197"/>
      <c r="H26" s="212">
        <f>SUM(H14:H25)</f>
        <v>145142321.73000002</v>
      </c>
      <c r="I26" s="196"/>
      <c r="J26" s="212">
        <f>SUM(J14:J25)</f>
        <v>1017450</v>
      </c>
      <c r="K26" s="197"/>
      <c r="L26" s="212">
        <f>SUM(L14:L25)</f>
        <v>88087576.039999992</v>
      </c>
      <c r="M26" s="196"/>
      <c r="N26" s="212">
        <f>SUM(N14:N25)</f>
        <v>1598105027.2800002</v>
      </c>
      <c r="O26" s="197"/>
      <c r="P26" s="212">
        <f>SUM(P14:P25)</f>
        <v>-39547862.480000004</v>
      </c>
      <c r="Q26" s="197"/>
      <c r="R26" s="212">
        <f>SUM(R14:R25)</f>
        <v>0</v>
      </c>
      <c r="S26" s="197"/>
      <c r="T26" s="212">
        <f>SUM(T14:T25)</f>
        <v>-39547862.480000004</v>
      </c>
      <c r="U26" s="196"/>
      <c r="V26" s="212">
        <f>SUM(V14:V25)</f>
        <v>2497757285.4500003</v>
      </c>
      <c r="W26" s="197"/>
      <c r="X26" s="212">
        <f>SUM(X14:X25)</f>
        <v>75450628.849999994</v>
      </c>
      <c r="Y26" s="192"/>
      <c r="Z26" s="212">
        <f>SUM(Z14:Z25)</f>
        <v>2573207914.3000002</v>
      </c>
      <c r="AB26" s="192">
        <f>Z26-'BS_Q4-63'!H111</f>
        <v>0</v>
      </c>
      <c r="AC26" s="192">
        <f>N26-'BS_Q4-63'!H107</f>
        <v>0</v>
      </c>
    </row>
    <row r="27" spans="1:29" ht="12" customHeight="1" thickTop="1" x14ac:dyDescent="0.4">
      <c r="A27" s="21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201"/>
      <c r="W27" s="201"/>
      <c r="X27" s="201"/>
      <c r="Y27" s="192"/>
      <c r="Z27" s="192"/>
    </row>
    <row r="28" spans="1:29" x14ac:dyDescent="0.4">
      <c r="A28" s="21" t="s">
        <v>342</v>
      </c>
      <c r="B28" s="43"/>
      <c r="C28" s="43"/>
      <c r="D28" s="197">
        <v>704952772.88</v>
      </c>
      <c r="E28" s="197"/>
      <c r="F28" s="197">
        <v>0</v>
      </c>
      <c r="G28" s="197"/>
      <c r="H28" s="197">
        <v>145142321.73000002</v>
      </c>
      <c r="I28" s="197"/>
      <c r="J28" s="197">
        <v>1017450</v>
      </c>
      <c r="K28" s="197"/>
      <c r="L28" s="197">
        <v>88087576.039999992</v>
      </c>
      <c r="M28" s="197"/>
      <c r="N28" s="197">
        <v>1598105027.2800002</v>
      </c>
      <c r="O28" s="197"/>
      <c r="P28" s="197">
        <v>-39547862.480000004</v>
      </c>
      <c r="Q28" s="197"/>
      <c r="R28" s="197">
        <v>0</v>
      </c>
      <c r="S28" s="197"/>
      <c r="T28" s="197">
        <f>SUM(P28:S28)</f>
        <v>-39547862.480000004</v>
      </c>
      <c r="U28" s="197"/>
      <c r="V28" s="197">
        <f>SUM(D28:O28)+T28</f>
        <v>2497757285.4500003</v>
      </c>
      <c r="W28" s="197"/>
      <c r="X28" s="197">
        <v>75450628.849999994</v>
      </c>
      <c r="Y28" s="201"/>
      <c r="Z28" s="197">
        <f>SUM(V28:X28)</f>
        <v>2573207914.3000002</v>
      </c>
      <c r="AB28" s="192">
        <f>Z28-'BS_Q4-63'!H111</f>
        <v>0</v>
      </c>
    </row>
    <row r="29" spans="1:29" ht="9" customHeight="1" x14ac:dyDescent="0.4">
      <c r="A29" s="21"/>
      <c r="B29" s="33"/>
      <c r="C29" s="43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201"/>
      <c r="Z29" s="197"/>
    </row>
    <row r="30" spans="1:29" x14ac:dyDescent="0.4">
      <c r="A30" s="21" t="s">
        <v>289</v>
      </c>
      <c r="B30" s="33"/>
      <c r="C30" s="43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201"/>
      <c r="Z30" s="197"/>
    </row>
    <row r="31" spans="1:29" x14ac:dyDescent="0.4">
      <c r="A31" s="21" t="s">
        <v>326</v>
      </c>
      <c r="B31" s="33">
        <v>21</v>
      </c>
      <c r="C31" s="43"/>
      <c r="D31" s="197">
        <v>125102412.13</v>
      </c>
      <c r="E31" s="196"/>
      <c r="F31" s="197">
        <v>0</v>
      </c>
      <c r="G31" s="197"/>
      <c r="H31" s="197">
        <v>125102412.12</v>
      </c>
      <c r="I31" s="196"/>
      <c r="J31" s="197">
        <v>-1017450</v>
      </c>
      <c r="K31" s="197"/>
      <c r="L31" s="197">
        <v>0</v>
      </c>
      <c r="M31" s="197"/>
      <c r="N31" s="197">
        <v>0</v>
      </c>
      <c r="O31" s="197"/>
      <c r="P31" s="197">
        <v>0</v>
      </c>
      <c r="Q31" s="197"/>
      <c r="R31" s="197">
        <v>0</v>
      </c>
      <c r="S31" s="197"/>
      <c r="T31" s="197">
        <f t="shared" ref="T31:T32" si="3">SUM(P31:S31)</f>
        <v>0</v>
      </c>
      <c r="U31" s="197"/>
      <c r="V31" s="197">
        <f t="shared" ref="V31:V32" si="4">SUM(D31:O31)+T31</f>
        <v>249187374.25</v>
      </c>
      <c r="W31" s="197"/>
      <c r="X31" s="197">
        <v>0</v>
      </c>
      <c r="Y31" s="201"/>
      <c r="Z31" s="197">
        <f t="shared" ref="Z31:Z32" si="5">SUM(V31:X31)</f>
        <v>249187374.25</v>
      </c>
    </row>
    <row r="32" spans="1:29" x14ac:dyDescent="0.4">
      <c r="A32" s="21" t="s">
        <v>327</v>
      </c>
      <c r="B32" s="33">
        <v>22</v>
      </c>
      <c r="C32" s="43"/>
      <c r="D32" s="197">
        <v>0</v>
      </c>
      <c r="E32" s="196"/>
      <c r="F32" s="197">
        <v>0</v>
      </c>
      <c r="G32" s="197"/>
      <c r="H32" s="197">
        <v>0</v>
      </c>
      <c r="I32" s="196"/>
      <c r="J32" s="197">
        <v>1875250</v>
      </c>
      <c r="K32" s="197"/>
      <c r="L32" s="197">
        <v>0</v>
      </c>
      <c r="M32" s="197"/>
      <c r="N32" s="197">
        <v>0</v>
      </c>
      <c r="O32" s="197"/>
      <c r="P32" s="197">
        <v>0</v>
      </c>
      <c r="Q32" s="197"/>
      <c r="R32" s="197">
        <v>0</v>
      </c>
      <c r="S32" s="197"/>
      <c r="T32" s="197">
        <f t="shared" si="3"/>
        <v>0</v>
      </c>
      <c r="U32" s="197"/>
      <c r="V32" s="197">
        <f t="shared" si="4"/>
        <v>1875250</v>
      </c>
      <c r="W32" s="197"/>
      <c r="X32" s="197">
        <v>0</v>
      </c>
      <c r="Y32" s="201"/>
      <c r="Z32" s="197">
        <f t="shared" si="5"/>
        <v>1875250</v>
      </c>
    </row>
    <row r="33" spans="1:37" x14ac:dyDescent="0.4">
      <c r="A33" s="21" t="s">
        <v>279</v>
      </c>
      <c r="B33" s="33">
        <v>20</v>
      </c>
      <c r="C33" s="43"/>
      <c r="D33" s="197">
        <v>0</v>
      </c>
      <c r="E33" s="196"/>
      <c r="F33" s="197">
        <v>0</v>
      </c>
      <c r="G33" s="197"/>
      <c r="H33" s="197">
        <v>0</v>
      </c>
      <c r="I33" s="196"/>
      <c r="J33" s="197">
        <v>0</v>
      </c>
      <c r="K33" s="197"/>
      <c r="L33" s="197">
        <v>0</v>
      </c>
      <c r="M33" s="197"/>
      <c r="N33" s="197">
        <v>-411417948.06</v>
      </c>
      <c r="O33" s="197"/>
      <c r="P33" s="197">
        <v>0</v>
      </c>
      <c r="Q33" s="197"/>
      <c r="R33" s="197">
        <v>0</v>
      </c>
      <c r="S33" s="197"/>
      <c r="T33" s="197">
        <f>SUM(P33:S33)</f>
        <v>0</v>
      </c>
      <c r="U33" s="197"/>
      <c r="V33" s="197">
        <f>SUM(D33:O33)+T33</f>
        <v>-411417948.06</v>
      </c>
      <c r="W33" s="197"/>
      <c r="X33" s="197">
        <v>0</v>
      </c>
      <c r="Y33" s="201"/>
      <c r="Z33" s="197">
        <f>SUM(V33:X33)</f>
        <v>-411417948.06</v>
      </c>
    </row>
    <row r="34" spans="1:37" hidden="1" x14ac:dyDescent="0.4">
      <c r="A34" s="21" t="s">
        <v>328</v>
      </c>
      <c r="B34" s="33"/>
      <c r="C34" s="43"/>
      <c r="D34" s="197">
        <v>0</v>
      </c>
      <c r="E34" s="196"/>
      <c r="F34" s="197">
        <v>0</v>
      </c>
      <c r="G34" s="197"/>
      <c r="H34" s="197">
        <v>0</v>
      </c>
      <c r="I34" s="196"/>
      <c r="J34" s="197">
        <v>0</v>
      </c>
      <c r="K34" s="197"/>
      <c r="L34" s="197">
        <v>0</v>
      </c>
      <c r="M34" s="197"/>
      <c r="N34" s="197">
        <f>-L34</f>
        <v>0</v>
      </c>
      <c r="O34" s="197"/>
      <c r="P34" s="197">
        <v>0</v>
      </c>
      <c r="Q34" s="197"/>
      <c r="R34" s="197">
        <v>0</v>
      </c>
      <c r="S34" s="197"/>
      <c r="T34" s="197">
        <f>SUM(P34:S34)</f>
        <v>0</v>
      </c>
      <c r="U34" s="197"/>
      <c r="V34" s="197">
        <f>SUM(D34:O34)+T34</f>
        <v>0</v>
      </c>
      <c r="W34" s="197"/>
      <c r="X34" s="197">
        <v>0</v>
      </c>
      <c r="Y34" s="201"/>
      <c r="Z34" s="197">
        <f>SUM(V34:X34)</f>
        <v>0</v>
      </c>
    </row>
    <row r="35" spans="1:37" x14ac:dyDescent="0.4">
      <c r="A35" s="21" t="s">
        <v>278</v>
      </c>
      <c r="D35" s="197">
        <v>0</v>
      </c>
      <c r="E35" s="197"/>
      <c r="F35" s="197">
        <v>0</v>
      </c>
      <c r="G35" s="197"/>
      <c r="H35" s="197">
        <v>0</v>
      </c>
      <c r="I35" s="197"/>
      <c r="J35" s="197">
        <v>0</v>
      </c>
      <c r="K35" s="197"/>
      <c r="L35" s="196">
        <v>0</v>
      </c>
      <c r="M35" s="196"/>
      <c r="N35" s="196">
        <f>+'PL_Q4-63'!F35</f>
        <v>63222746.659999982</v>
      </c>
      <c r="O35" s="197"/>
      <c r="P35" s="197">
        <f>+'PL_Q4-63'!F67</f>
        <v>-3442418.84</v>
      </c>
      <c r="Q35" s="197"/>
      <c r="R35" s="196">
        <v>0</v>
      </c>
      <c r="S35" s="196"/>
      <c r="T35" s="196">
        <f>SUM(P35:S35)</f>
        <v>-3442418.84</v>
      </c>
      <c r="U35" s="197"/>
      <c r="V35" s="197">
        <f>SUM(D35:O35)+T35</f>
        <v>59780327.819999978</v>
      </c>
      <c r="W35" s="197"/>
      <c r="X35" s="197">
        <f>+'PL_Q4-63'!F36</f>
        <v>-2864794.93</v>
      </c>
      <c r="Y35" s="201"/>
      <c r="Z35" s="197">
        <f>SUM(V35:X35)</f>
        <v>56915532.889999978</v>
      </c>
    </row>
    <row r="36" spans="1:37" ht="9.75" customHeight="1" x14ac:dyDescent="0.4">
      <c r="A36" s="21"/>
      <c r="B36" s="261"/>
      <c r="D36" s="194"/>
      <c r="E36" s="201"/>
      <c r="F36" s="194"/>
      <c r="G36" s="197"/>
      <c r="H36" s="194"/>
      <c r="I36" s="201"/>
      <c r="J36" s="194"/>
      <c r="K36" s="197"/>
      <c r="L36" s="194"/>
      <c r="M36" s="211"/>
      <c r="N36" s="194"/>
      <c r="O36" s="197"/>
      <c r="P36" s="194"/>
      <c r="Q36" s="197"/>
      <c r="R36" s="194"/>
      <c r="S36" s="197"/>
      <c r="T36" s="194"/>
      <c r="U36" s="201"/>
      <c r="V36" s="194"/>
      <c r="W36" s="197"/>
      <c r="X36" s="194"/>
      <c r="Y36" s="201"/>
      <c r="Z36" s="194"/>
    </row>
    <row r="37" spans="1:37" ht="11.25" customHeight="1" x14ac:dyDescent="0.4">
      <c r="A37" s="21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7"/>
      <c r="W37" s="197"/>
      <c r="X37" s="197"/>
      <c r="Y37" s="192"/>
      <c r="Z37" s="192"/>
    </row>
    <row r="38" spans="1:37" ht="18.75" thickBot="1" x14ac:dyDescent="0.45">
      <c r="A38" s="21" t="s">
        <v>344</v>
      </c>
      <c r="D38" s="212">
        <f>SUM(D28:D37)</f>
        <v>830055185.00999999</v>
      </c>
      <c r="E38" s="196"/>
      <c r="F38" s="212">
        <f>SUM(F28:F37)</f>
        <v>0</v>
      </c>
      <c r="G38" s="197"/>
      <c r="H38" s="212">
        <f>SUM(H28:H37)</f>
        <v>270244733.85000002</v>
      </c>
      <c r="I38" s="196"/>
      <c r="J38" s="212">
        <f>SUM(J28:J37)</f>
        <v>1875250</v>
      </c>
      <c r="K38" s="197"/>
      <c r="L38" s="212">
        <f>SUM(L28:L37)</f>
        <v>88087576.039999992</v>
      </c>
      <c r="M38" s="196"/>
      <c r="N38" s="212">
        <f>SUM(N28:N37)</f>
        <v>1249909825.8800004</v>
      </c>
      <c r="O38" s="197"/>
      <c r="P38" s="212">
        <f>SUM(P28:P37)</f>
        <v>-42990281.320000008</v>
      </c>
      <c r="Q38" s="197"/>
      <c r="R38" s="212">
        <f>SUM(R28:R37)</f>
        <v>0</v>
      </c>
      <c r="S38" s="197"/>
      <c r="T38" s="212">
        <f>SUM(T28:T37)</f>
        <v>-42990281.320000008</v>
      </c>
      <c r="U38" s="196"/>
      <c r="V38" s="212">
        <f>SUM(V28:V37)</f>
        <v>2397182289.4600005</v>
      </c>
      <c r="W38" s="197"/>
      <c r="X38" s="212">
        <f>SUM(X28:X37)</f>
        <v>72585833.919999987</v>
      </c>
      <c r="Y38" s="192"/>
      <c r="Z38" s="212">
        <f>SUM(Z28:Z37)</f>
        <v>2469768123.3800001</v>
      </c>
      <c r="AB38" s="22">
        <f>Z38-'BS_Q4-63'!F111</f>
        <v>0</v>
      </c>
      <c r="AC38" s="192">
        <f>N38-'BS_Q4-63'!F107</f>
        <v>0</v>
      </c>
      <c r="AD38" s="192">
        <f>L38-'BS_Q4-63'!F106</f>
        <v>0</v>
      </c>
    </row>
    <row r="39" spans="1:37" ht="18.75" thickTop="1" x14ac:dyDescent="0.4">
      <c r="A39" s="21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B39" s="192">
        <f>N38-'BS_Q4-63'!F107</f>
        <v>0</v>
      </c>
    </row>
    <row r="40" spans="1:37" x14ac:dyDescent="0.4">
      <c r="A40" s="21" t="s">
        <v>276</v>
      </c>
    </row>
    <row r="41" spans="1:37" x14ac:dyDescent="0.4">
      <c r="A41" s="156"/>
    </row>
    <row r="43" spans="1:37" s="5" customFormat="1" x14ac:dyDescent="0.4">
      <c r="A43" s="30" t="s">
        <v>145</v>
      </c>
      <c r="C43" s="261"/>
      <c r="D43" s="30"/>
      <c r="E43" s="261"/>
      <c r="F43" s="261"/>
      <c r="G43" s="261"/>
      <c r="H43" s="261"/>
      <c r="I43" s="261"/>
      <c r="J43" s="30" t="s">
        <v>145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261"/>
      <c r="V43" s="261"/>
      <c r="W43" s="261"/>
      <c r="X43" s="261"/>
      <c r="Y43" s="261"/>
      <c r="Z43" s="3"/>
      <c r="AA43" s="3"/>
      <c r="AB43" s="9"/>
      <c r="AC43" s="3"/>
      <c r="AD43" s="3"/>
      <c r="AE43" s="3"/>
      <c r="AF43" s="3"/>
      <c r="AG43" s="3"/>
      <c r="AH43" s="3"/>
      <c r="AI43" s="3"/>
      <c r="AJ43" s="3"/>
      <c r="AK43" s="3"/>
    </row>
    <row r="44" spans="1:37" s="5" customFormat="1" x14ac:dyDescent="0.4">
      <c r="A44" s="276"/>
      <c r="B44" s="276"/>
      <c r="D44" s="30"/>
      <c r="E44" s="30"/>
      <c r="F44" s="30"/>
      <c r="G44" s="30"/>
      <c r="H44" s="30"/>
      <c r="I44" s="30"/>
      <c r="J44" s="30"/>
      <c r="K44" s="30"/>
      <c r="L44" s="261"/>
      <c r="M44" s="30"/>
      <c r="N44" s="261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4">
      <c r="A45" s="31"/>
    </row>
  </sheetData>
  <mergeCells count="9">
    <mergeCell ref="X1:Z1"/>
    <mergeCell ref="A44:B44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77" orientation="landscape" r:id="rId1"/>
  <headerFooter alignWithMargins="0">
    <oddFooter>&amp;C4</oddFooter>
  </headerFooter>
  <colBreaks count="1" manualBreakCount="1">
    <brk id="26" max="42" man="1"/>
  </colBreaks>
  <ignoredErrors>
    <ignoredError sqref="V28:V33 V19 V15:V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42"/>
  <sheetViews>
    <sheetView view="pageBreakPreview" zoomScale="120" zoomScaleNormal="100" zoomScaleSheetLayoutView="120" workbookViewId="0"/>
  </sheetViews>
  <sheetFormatPr defaultRowHeight="21" x14ac:dyDescent="0.45"/>
  <cols>
    <col min="1" max="1" width="41.28515625" style="105" customWidth="1"/>
    <col min="2" max="2" width="4.85546875" style="105" customWidth="1"/>
    <col min="3" max="3" width="1.42578125" style="105" customWidth="1"/>
    <col min="4" max="4" width="14.140625" style="105" customWidth="1"/>
    <col min="5" max="5" width="1.42578125" style="105" customWidth="1"/>
    <col min="6" max="6" width="14.42578125" style="105" hidden="1" customWidth="1"/>
    <col min="7" max="7" width="1.5703125" style="105" hidden="1" customWidth="1"/>
    <col min="8" max="8" width="14.42578125" style="105" customWidth="1"/>
    <col min="9" max="9" width="1.28515625" style="105" customWidth="1"/>
    <col min="10" max="10" width="14.140625" style="105" customWidth="1"/>
    <col min="11" max="11" width="1.42578125" style="105" hidden="1" customWidth="1"/>
    <col min="12" max="12" width="12.140625" style="105" hidden="1" customWidth="1"/>
    <col min="13" max="13" width="1.42578125" style="105" hidden="1" customWidth="1"/>
    <col min="14" max="14" width="11.85546875" style="105" hidden="1" customWidth="1"/>
    <col min="15" max="15" width="1.42578125" style="105" hidden="1" customWidth="1"/>
    <col min="16" max="16" width="11.85546875" style="105" hidden="1" customWidth="1"/>
    <col min="17" max="17" width="1.42578125" style="105" customWidth="1"/>
    <col min="18" max="18" width="13.7109375" style="105" customWidth="1"/>
    <col min="19" max="19" width="1.42578125" style="105" customWidth="1"/>
    <col min="20" max="20" width="15" style="105" bestFit="1" customWidth="1"/>
    <col min="21" max="21" width="1.140625" style="105" customWidth="1"/>
    <col min="22" max="22" width="21.85546875" style="105" bestFit="1" customWidth="1"/>
    <col min="23" max="23" width="1.42578125" style="105" customWidth="1"/>
    <col min="24" max="24" width="15.28515625" style="105" customWidth="1"/>
    <col min="25" max="25" width="12.85546875" style="105" bestFit="1" customWidth="1"/>
    <col min="26" max="26" width="10.5703125" style="105" bestFit="1" customWidth="1"/>
    <col min="27" max="16384" width="9.140625" style="105"/>
  </cols>
  <sheetData>
    <row r="1" spans="1:26" ht="21.75" customHeight="1" x14ac:dyDescent="0.45">
      <c r="A1" s="158"/>
      <c r="V1" s="283"/>
      <c r="W1" s="283"/>
      <c r="X1" s="283"/>
    </row>
    <row r="2" spans="1:26" ht="6.75" customHeight="1" x14ac:dyDescent="0.45">
      <c r="X2" s="157"/>
    </row>
    <row r="3" spans="1:26" x14ac:dyDescent="0.45">
      <c r="A3" s="285" t="str">
        <f>'Changed-Conso'!A2</f>
        <v>THE BROOKER GROUP PUBLIC COMPANY LIMITED AND ITS SUBSIDIARIES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162"/>
    </row>
    <row r="4" spans="1:26" x14ac:dyDescent="0.45">
      <c r="A4" s="286" t="str">
        <f>'Changed-Conso'!A3</f>
        <v>STATEMENTS OF CHANGES IN SHAREHOLDERS' EQUITY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</row>
    <row r="5" spans="1:26" x14ac:dyDescent="0.45">
      <c r="A5" s="286" t="s">
        <v>208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</row>
    <row r="6" spans="1:26" x14ac:dyDescent="0.45">
      <c r="A6" s="286" t="s">
        <v>341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</row>
    <row r="7" spans="1:26" x14ac:dyDescent="0.45">
      <c r="D7" s="284" t="s">
        <v>215</v>
      </c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</row>
    <row r="8" spans="1:26" x14ac:dyDescent="0.45">
      <c r="B8" s="268"/>
      <c r="C8" s="268"/>
      <c r="D8" s="159"/>
      <c r="E8" s="159"/>
      <c r="F8" s="238"/>
      <c r="G8" s="238"/>
      <c r="H8" s="238"/>
      <c r="I8" s="159"/>
      <c r="J8" s="268" t="s">
        <v>300</v>
      </c>
      <c r="K8" s="159"/>
      <c r="L8" s="163" t="s">
        <v>194</v>
      </c>
      <c r="M8" s="164"/>
      <c r="N8" s="164"/>
      <c r="O8" s="164"/>
      <c r="P8" s="164"/>
      <c r="Q8" s="164"/>
      <c r="R8" s="282" t="s">
        <v>220</v>
      </c>
      <c r="S8" s="282"/>
      <c r="T8" s="282"/>
      <c r="U8" s="101"/>
      <c r="V8" s="101" t="s">
        <v>286</v>
      </c>
      <c r="W8" s="101"/>
    </row>
    <row r="9" spans="1:26" x14ac:dyDescent="0.45">
      <c r="D9" s="268" t="s">
        <v>203</v>
      </c>
      <c r="E9" s="164"/>
      <c r="F9" s="238"/>
      <c r="G9" s="238"/>
      <c r="H9" s="268" t="s">
        <v>298</v>
      </c>
      <c r="I9" s="164"/>
      <c r="J9" s="268" t="s">
        <v>301</v>
      </c>
      <c r="K9" s="164"/>
      <c r="L9" s="163" t="s">
        <v>193</v>
      </c>
      <c r="M9" s="163"/>
      <c r="N9" s="163" t="s">
        <v>196</v>
      </c>
      <c r="O9" s="163"/>
      <c r="P9" s="163" t="s">
        <v>170</v>
      </c>
      <c r="Q9" s="164"/>
      <c r="V9" s="266" t="s">
        <v>233</v>
      </c>
      <c r="W9" s="101"/>
    </row>
    <row r="10" spans="1:26" x14ac:dyDescent="0.45">
      <c r="D10" s="268" t="s">
        <v>167</v>
      </c>
      <c r="E10" s="165"/>
      <c r="F10" s="238"/>
      <c r="G10" s="238"/>
      <c r="H10" s="268" t="s">
        <v>299</v>
      </c>
      <c r="I10" s="165"/>
      <c r="J10" s="238" t="s">
        <v>302</v>
      </c>
      <c r="K10" s="163"/>
      <c r="L10" s="163" t="s">
        <v>177</v>
      </c>
      <c r="M10" s="163"/>
      <c r="N10" s="269" t="s">
        <v>197</v>
      </c>
      <c r="O10" s="163"/>
      <c r="P10" s="163" t="s">
        <v>171</v>
      </c>
      <c r="Q10" s="164"/>
      <c r="R10" s="268" t="s">
        <v>174</v>
      </c>
      <c r="S10" s="166"/>
      <c r="T10" s="267"/>
      <c r="U10" s="267"/>
      <c r="V10" s="168" t="s">
        <v>287</v>
      </c>
      <c r="W10" s="267"/>
    </row>
    <row r="11" spans="1:26" x14ac:dyDescent="0.45">
      <c r="B11" s="183" t="s">
        <v>222</v>
      </c>
      <c r="D11" s="270" t="s">
        <v>168</v>
      </c>
      <c r="E11" s="167"/>
      <c r="F11" s="237" t="s">
        <v>249</v>
      </c>
      <c r="G11" s="244"/>
      <c r="H11" s="270" t="s">
        <v>169</v>
      </c>
      <c r="I11" s="167"/>
      <c r="J11" s="270" t="s">
        <v>303</v>
      </c>
      <c r="K11" s="168"/>
      <c r="L11" s="266" t="s">
        <v>178</v>
      </c>
      <c r="M11" s="168"/>
      <c r="N11" s="266" t="s">
        <v>198</v>
      </c>
      <c r="O11" s="168"/>
      <c r="P11" s="266" t="s">
        <v>172</v>
      </c>
      <c r="Q11" s="164"/>
      <c r="R11" s="270" t="s">
        <v>175</v>
      </c>
      <c r="S11" s="166"/>
      <c r="T11" s="270" t="s">
        <v>155</v>
      </c>
      <c r="U11" s="102"/>
      <c r="V11" s="266" t="s">
        <v>288</v>
      </c>
      <c r="W11" s="101"/>
      <c r="X11" s="270" t="s">
        <v>176</v>
      </c>
    </row>
    <row r="12" spans="1:26" x14ac:dyDescent="0.45">
      <c r="C12" s="168"/>
      <c r="D12" s="138"/>
      <c r="E12" s="138"/>
      <c r="F12" s="186"/>
      <c r="G12" s="245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01"/>
      <c r="S12" s="168"/>
      <c r="T12" s="169"/>
      <c r="U12" s="169"/>
      <c r="V12" s="169"/>
      <c r="W12" s="167"/>
      <c r="X12" s="169"/>
    </row>
    <row r="13" spans="1:26" x14ac:dyDescent="0.45">
      <c r="A13" s="103" t="s">
        <v>324</v>
      </c>
      <c r="B13" s="170"/>
      <c r="C13" s="170"/>
      <c r="D13" s="204">
        <v>704700608.25</v>
      </c>
      <c r="E13" s="204"/>
      <c r="F13" s="204">
        <v>0</v>
      </c>
      <c r="G13" s="204"/>
      <c r="H13" s="204">
        <v>144890157.11000001</v>
      </c>
      <c r="I13" s="204"/>
      <c r="J13" s="204">
        <v>0</v>
      </c>
      <c r="K13" s="204"/>
      <c r="L13" s="205">
        <v>0</v>
      </c>
      <c r="M13" s="204"/>
      <c r="N13" s="204">
        <v>0</v>
      </c>
      <c r="O13" s="204"/>
      <c r="P13" s="204">
        <v>0</v>
      </c>
      <c r="Q13" s="204"/>
      <c r="R13" s="204">
        <v>70591864.100000009</v>
      </c>
      <c r="S13" s="204"/>
      <c r="T13" s="204">
        <v>704298764.21000004</v>
      </c>
      <c r="U13" s="204"/>
      <c r="V13" s="204">
        <v>0</v>
      </c>
      <c r="W13" s="204"/>
      <c r="X13" s="204">
        <f>SUM(D13:V13)</f>
        <v>1624481393.6700001</v>
      </c>
      <c r="Y13" s="208"/>
      <c r="Z13" s="164"/>
    </row>
    <row r="14" spans="1:26" ht="9" customHeight="1" x14ac:dyDescent="0.45">
      <c r="A14" s="138"/>
      <c r="B14" s="170"/>
      <c r="C14" s="170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204"/>
      <c r="T14" s="204"/>
      <c r="U14" s="204"/>
      <c r="V14" s="197"/>
      <c r="W14" s="204"/>
      <c r="X14" s="204"/>
      <c r="Z14" s="164"/>
    </row>
    <row r="15" spans="1:26" x14ac:dyDescent="0.45">
      <c r="A15" s="138" t="s">
        <v>290</v>
      </c>
      <c r="B15" s="170"/>
      <c r="C15" s="170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204"/>
      <c r="T15" s="204"/>
      <c r="U15" s="204"/>
      <c r="V15" s="197"/>
      <c r="W15" s="204"/>
      <c r="X15" s="204"/>
      <c r="Z15" s="164"/>
    </row>
    <row r="16" spans="1:26" x14ac:dyDescent="0.45">
      <c r="A16" s="138" t="s">
        <v>330</v>
      </c>
      <c r="B16" s="247">
        <v>21</v>
      </c>
      <c r="C16" s="170"/>
      <c r="D16" s="205">
        <v>252164.63</v>
      </c>
      <c r="E16" s="205"/>
      <c r="F16" s="205">
        <v>0</v>
      </c>
      <c r="G16" s="205"/>
      <c r="H16" s="205">
        <v>252164.62</v>
      </c>
      <c r="I16" s="205"/>
      <c r="J16" s="205">
        <v>0</v>
      </c>
      <c r="K16" s="205"/>
      <c r="L16" s="205">
        <v>0</v>
      </c>
      <c r="M16" s="205"/>
      <c r="N16" s="204">
        <v>0</v>
      </c>
      <c r="O16" s="205"/>
      <c r="P16" s="205">
        <v>0</v>
      </c>
      <c r="Q16" s="205"/>
      <c r="R16" s="205">
        <v>0</v>
      </c>
      <c r="S16" s="205"/>
      <c r="T16" s="205">
        <v>0</v>
      </c>
      <c r="U16" s="205"/>
      <c r="V16" s="205">
        <v>0</v>
      </c>
      <c r="W16" s="205"/>
      <c r="X16" s="204">
        <f t="shared" ref="X16:X17" si="0">SUM(D16:V16)</f>
        <v>504329.25</v>
      </c>
      <c r="Z16" s="164"/>
    </row>
    <row r="17" spans="1:26" x14ac:dyDescent="0.45">
      <c r="A17" s="138" t="s">
        <v>331</v>
      </c>
      <c r="B17" s="247">
        <v>22</v>
      </c>
      <c r="C17" s="170"/>
      <c r="D17" s="205">
        <v>0</v>
      </c>
      <c r="E17" s="205"/>
      <c r="F17" s="205">
        <v>0</v>
      </c>
      <c r="G17" s="205"/>
      <c r="H17" s="205">
        <v>0</v>
      </c>
      <c r="I17" s="205"/>
      <c r="J17" s="205">
        <v>1017450</v>
      </c>
      <c r="K17" s="205"/>
      <c r="L17" s="205">
        <v>0</v>
      </c>
      <c r="M17" s="205"/>
      <c r="N17" s="204">
        <v>0</v>
      </c>
      <c r="O17" s="205"/>
      <c r="P17" s="205">
        <v>0</v>
      </c>
      <c r="Q17" s="205"/>
      <c r="R17" s="205">
        <v>0</v>
      </c>
      <c r="S17" s="205"/>
      <c r="T17" s="205">
        <v>0</v>
      </c>
      <c r="U17" s="205"/>
      <c r="V17" s="205">
        <v>0</v>
      </c>
      <c r="W17" s="205"/>
      <c r="X17" s="204">
        <f t="shared" si="0"/>
        <v>1017450</v>
      </c>
      <c r="Z17" s="164"/>
    </row>
    <row r="18" spans="1:26" x14ac:dyDescent="0.45">
      <c r="A18" s="187" t="s">
        <v>320</v>
      </c>
      <c r="B18" s="247">
        <v>20</v>
      </c>
      <c r="C18" s="164"/>
      <c r="D18" s="205">
        <v>0</v>
      </c>
      <c r="E18" s="205"/>
      <c r="F18" s="205">
        <v>0</v>
      </c>
      <c r="G18" s="205"/>
      <c r="H18" s="205">
        <v>0</v>
      </c>
      <c r="I18" s="205"/>
      <c r="J18" s="205">
        <v>0</v>
      </c>
      <c r="K18" s="205"/>
      <c r="L18" s="205">
        <v>0</v>
      </c>
      <c r="M18" s="205"/>
      <c r="N18" s="204">
        <v>0</v>
      </c>
      <c r="O18" s="205"/>
      <c r="P18" s="205">
        <v>0</v>
      </c>
      <c r="Q18" s="205"/>
      <c r="R18" s="205">
        <v>0</v>
      </c>
      <c r="S18" s="205"/>
      <c r="T18" s="205">
        <v>-338333858.30000001</v>
      </c>
      <c r="U18" s="205"/>
      <c r="V18" s="205">
        <v>0</v>
      </c>
      <c r="W18" s="205"/>
      <c r="X18" s="204">
        <f>SUM(D18:V18)</f>
        <v>-338333858.30000001</v>
      </c>
    </row>
    <row r="19" spans="1:26" x14ac:dyDescent="0.45">
      <c r="A19" s="117" t="s">
        <v>275</v>
      </c>
      <c r="B19" s="248"/>
      <c r="C19" s="164"/>
      <c r="D19" s="205">
        <v>0</v>
      </c>
      <c r="E19" s="205"/>
      <c r="F19" s="205">
        <v>0</v>
      </c>
      <c r="G19" s="205"/>
      <c r="H19" s="205">
        <v>0</v>
      </c>
      <c r="I19" s="205"/>
      <c r="J19" s="205">
        <v>0</v>
      </c>
      <c r="K19" s="205"/>
      <c r="L19" s="205"/>
      <c r="M19" s="205"/>
      <c r="N19" s="204"/>
      <c r="O19" s="205"/>
      <c r="P19" s="205"/>
      <c r="Q19" s="205"/>
      <c r="R19" s="205">
        <v>17495711.940000001</v>
      </c>
      <c r="S19" s="205"/>
      <c r="T19" s="205">
        <f>-R19</f>
        <v>-17495711.940000001</v>
      </c>
      <c r="U19" s="205"/>
      <c r="V19" s="205">
        <v>0</v>
      </c>
      <c r="W19" s="205"/>
      <c r="X19" s="204">
        <f>SUM(D19:V19)</f>
        <v>0</v>
      </c>
      <c r="Y19" s="164"/>
      <c r="Z19" s="159"/>
    </row>
    <row r="20" spans="1:26" x14ac:dyDescent="0.45">
      <c r="A20" s="188" t="s">
        <v>278</v>
      </c>
      <c r="B20" s="249"/>
      <c r="C20" s="164"/>
      <c r="D20" s="204">
        <v>0</v>
      </c>
      <c r="E20" s="204"/>
      <c r="F20" s="204">
        <v>0</v>
      </c>
      <c r="G20" s="204"/>
      <c r="H20" s="204">
        <v>0</v>
      </c>
      <c r="I20" s="204"/>
      <c r="J20" s="204">
        <v>0</v>
      </c>
      <c r="K20" s="204"/>
      <c r="L20" s="204">
        <v>0</v>
      </c>
      <c r="M20" s="204"/>
      <c r="N20" s="204">
        <v>0</v>
      </c>
      <c r="O20" s="204"/>
      <c r="P20" s="204">
        <v>0</v>
      </c>
      <c r="Q20" s="204"/>
      <c r="R20" s="204">
        <v>0</v>
      </c>
      <c r="S20" s="204"/>
      <c r="T20" s="204">
        <f>+'PL_Q4-63'!L35</f>
        <v>1265185160.8899999</v>
      </c>
      <c r="U20" s="204"/>
      <c r="V20" s="204">
        <v>0</v>
      </c>
      <c r="W20" s="204"/>
      <c r="X20" s="204">
        <f>SUM(D20:V20)</f>
        <v>1265185160.8899999</v>
      </c>
      <c r="Y20" s="208">
        <f>T20-'PL_Q4-63'!L37</f>
        <v>0</v>
      </c>
    </row>
    <row r="21" spans="1:26" hidden="1" x14ac:dyDescent="0.45">
      <c r="A21" s="105" t="s">
        <v>312</v>
      </c>
      <c r="B21" s="164"/>
      <c r="C21" s="16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8"/>
    </row>
    <row r="22" spans="1:26" hidden="1" x14ac:dyDescent="0.45">
      <c r="A22" s="105" t="s">
        <v>313</v>
      </c>
      <c r="B22" s="164"/>
      <c r="C22" s="164"/>
      <c r="D22" s="204">
        <v>0</v>
      </c>
      <c r="E22" s="204"/>
      <c r="F22" s="204">
        <v>0</v>
      </c>
      <c r="G22" s="204"/>
      <c r="H22" s="204">
        <v>0</v>
      </c>
      <c r="I22" s="204"/>
      <c r="J22" s="204">
        <v>0</v>
      </c>
      <c r="K22" s="204"/>
      <c r="L22" s="204">
        <v>0</v>
      </c>
      <c r="M22" s="204"/>
      <c r="N22" s="204">
        <v>0</v>
      </c>
      <c r="O22" s="204"/>
      <c r="P22" s="204">
        <v>0</v>
      </c>
      <c r="Q22" s="204"/>
      <c r="R22" s="204">
        <v>0</v>
      </c>
      <c r="S22" s="204"/>
      <c r="T22" s="204">
        <f>-V22</f>
        <v>0</v>
      </c>
      <c r="U22" s="204"/>
      <c r="V22" s="204">
        <f>-V20</f>
        <v>0</v>
      </c>
      <c r="W22" s="204"/>
      <c r="X22" s="204">
        <f>SUM(D22:V22)</f>
        <v>0</v>
      </c>
      <c r="Y22" s="208"/>
    </row>
    <row r="23" spans="1:26" ht="8.25" customHeight="1" x14ac:dyDescent="0.45">
      <c r="B23" s="250"/>
      <c r="D23" s="206"/>
      <c r="E23" s="205"/>
      <c r="F23" s="206"/>
      <c r="G23" s="204"/>
      <c r="H23" s="206"/>
      <c r="I23" s="205"/>
      <c r="J23" s="206"/>
      <c r="K23" s="204"/>
      <c r="L23" s="206"/>
      <c r="M23" s="204"/>
      <c r="N23" s="206"/>
      <c r="O23" s="204"/>
      <c r="P23" s="206"/>
      <c r="Q23" s="205"/>
      <c r="R23" s="206"/>
      <c r="S23" s="205"/>
      <c r="T23" s="206"/>
      <c r="U23" s="204"/>
      <c r="V23" s="206"/>
      <c r="W23" s="204"/>
      <c r="X23" s="206"/>
    </row>
    <row r="24" spans="1:26" ht="21.75" thickBot="1" x14ac:dyDescent="0.5">
      <c r="A24" s="103" t="s">
        <v>329</v>
      </c>
      <c r="B24" s="250"/>
      <c r="D24" s="207">
        <f>SUM(D13:D23)</f>
        <v>704952772.88</v>
      </c>
      <c r="E24" s="205"/>
      <c r="F24" s="252">
        <f>SUM(F13:F23)</f>
        <v>0</v>
      </c>
      <c r="G24" s="204"/>
      <c r="H24" s="207">
        <f>SUM(H13:H23)</f>
        <v>145142321.73000002</v>
      </c>
      <c r="I24" s="205"/>
      <c r="J24" s="207">
        <f>SUM(J13:J23)</f>
        <v>1017450</v>
      </c>
      <c r="K24" s="204"/>
      <c r="L24" s="207">
        <f>SUM(L18:L20)</f>
        <v>0</v>
      </c>
      <c r="M24" s="204"/>
      <c r="N24" s="207">
        <f>SUM(N18:N20)</f>
        <v>0</v>
      </c>
      <c r="O24" s="204"/>
      <c r="P24" s="207">
        <f>SUM(P18:P20)</f>
        <v>0</v>
      </c>
      <c r="Q24" s="205"/>
      <c r="R24" s="207">
        <f>SUM(R13:R23)</f>
        <v>88087576.040000007</v>
      </c>
      <c r="S24" s="205"/>
      <c r="T24" s="207">
        <f>SUM(T13:T23)</f>
        <v>1613654354.8599999</v>
      </c>
      <c r="U24" s="204"/>
      <c r="V24" s="207">
        <f>SUM(V13:V23)</f>
        <v>0</v>
      </c>
      <c r="W24" s="204"/>
      <c r="X24" s="207">
        <f>SUM(X13:X23)</f>
        <v>2552854475.5100002</v>
      </c>
      <c r="Y24" s="208">
        <f>X24-'BS_Q4-63'!L111</f>
        <v>0</v>
      </c>
    </row>
    <row r="25" spans="1:26" ht="21.75" thickTop="1" x14ac:dyDescent="0.45">
      <c r="B25" s="250"/>
      <c r="D25" s="208"/>
      <c r="E25" s="208"/>
      <c r="F25" s="164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5"/>
      <c r="W25" s="208"/>
      <c r="X25" s="208"/>
    </row>
    <row r="26" spans="1:26" x14ac:dyDescent="0.45">
      <c r="A26" s="103" t="s">
        <v>342</v>
      </c>
      <c r="B26" s="251"/>
      <c r="C26" s="170"/>
      <c r="D26" s="204">
        <v>704952772.88</v>
      </c>
      <c r="E26" s="204"/>
      <c r="F26" s="204">
        <v>0</v>
      </c>
      <c r="G26" s="204"/>
      <c r="H26" s="204">
        <v>145142321.73000002</v>
      </c>
      <c r="I26" s="204"/>
      <c r="J26" s="204">
        <v>1017450</v>
      </c>
      <c r="K26" s="204"/>
      <c r="L26" s="205">
        <v>0</v>
      </c>
      <c r="M26" s="204"/>
      <c r="N26" s="204">
        <v>0</v>
      </c>
      <c r="O26" s="204"/>
      <c r="P26" s="204">
        <v>0</v>
      </c>
      <c r="Q26" s="204"/>
      <c r="R26" s="204">
        <v>88087576.040000007</v>
      </c>
      <c r="S26" s="204"/>
      <c r="T26" s="204">
        <v>1613654354.8599999</v>
      </c>
      <c r="U26" s="204"/>
      <c r="V26" s="204">
        <v>0</v>
      </c>
      <c r="W26" s="204"/>
      <c r="X26" s="204">
        <f>SUM(D26:V26)</f>
        <v>2552854475.5099998</v>
      </c>
      <c r="Z26" s="164"/>
    </row>
    <row r="27" spans="1:26" ht="9.75" customHeight="1" x14ac:dyDescent="0.45">
      <c r="A27" s="138"/>
      <c r="B27" s="251"/>
      <c r="C27" s="170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204"/>
      <c r="T27" s="204"/>
      <c r="U27" s="204"/>
      <c r="V27" s="197"/>
      <c r="W27" s="204"/>
      <c r="X27" s="204"/>
    </row>
    <row r="28" spans="1:26" x14ac:dyDescent="0.45">
      <c r="A28" s="138" t="s">
        <v>290</v>
      </c>
      <c r="B28" s="251"/>
      <c r="C28" s="170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204"/>
      <c r="T28" s="204"/>
      <c r="U28" s="204"/>
      <c r="V28" s="197"/>
      <c r="W28" s="204"/>
      <c r="X28" s="204"/>
    </row>
    <row r="29" spans="1:26" x14ac:dyDescent="0.45">
      <c r="A29" s="138" t="s">
        <v>330</v>
      </c>
      <c r="B29" s="247">
        <v>21</v>
      </c>
      <c r="C29" s="170"/>
      <c r="D29" s="205">
        <v>125102412.13</v>
      </c>
      <c r="E29" s="205"/>
      <c r="F29" s="205">
        <v>0</v>
      </c>
      <c r="G29" s="205"/>
      <c r="H29" s="205">
        <v>125102412.12</v>
      </c>
      <c r="I29" s="205"/>
      <c r="J29" s="205">
        <v>-1017450</v>
      </c>
      <c r="K29" s="205"/>
      <c r="L29" s="205">
        <v>0</v>
      </c>
      <c r="M29" s="205"/>
      <c r="N29" s="204">
        <v>0</v>
      </c>
      <c r="O29" s="205"/>
      <c r="P29" s="205">
        <v>0</v>
      </c>
      <c r="Q29" s="205"/>
      <c r="R29" s="205">
        <v>0</v>
      </c>
      <c r="S29" s="205"/>
      <c r="T29" s="205">
        <v>0</v>
      </c>
      <c r="U29" s="205"/>
      <c r="V29" s="205">
        <v>0</v>
      </c>
      <c r="W29" s="205"/>
      <c r="X29" s="204">
        <f t="shared" ref="X29:X30" si="1">SUM(D29:V29)</f>
        <v>249187374.25</v>
      </c>
    </row>
    <row r="30" spans="1:26" x14ac:dyDescent="0.45">
      <c r="A30" s="138" t="s">
        <v>331</v>
      </c>
      <c r="B30" s="247">
        <v>22</v>
      </c>
      <c r="C30" s="170"/>
      <c r="D30" s="205">
        <v>0</v>
      </c>
      <c r="E30" s="205"/>
      <c r="F30" s="205">
        <v>0</v>
      </c>
      <c r="G30" s="205"/>
      <c r="H30" s="205">
        <v>0</v>
      </c>
      <c r="I30" s="205"/>
      <c r="J30" s="205">
        <v>1875250</v>
      </c>
      <c r="K30" s="205"/>
      <c r="L30" s="205">
        <v>0</v>
      </c>
      <c r="M30" s="205"/>
      <c r="N30" s="204">
        <v>0</v>
      </c>
      <c r="O30" s="205"/>
      <c r="P30" s="205">
        <v>0</v>
      </c>
      <c r="Q30" s="205"/>
      <c r="R30" s="205">
        <v>0</v>
      </c>
      <c r="S30" s="205"/>
      <c r="T30" s="205">
        <v>0</v>
      </c>
      <c r="U30" s="205"/>
      <c r="V30" s="205">
        <v>0</v>
      </c>
      <c r="W30" s="205"/>
      <c r="X30" s="204">
        <f t="shared" si="1"/>
        <v>1875250</v>
      </c>
    </row>
    <row r="31" spans="1:26" s="164" customFormat="1" x14ac:dyDescent="0.45">
      <c r="A31" s="187" t="s">
        <v>320</v>
      </c>
      <c r="B31" s="247">
        <v>20</v>
      </c>
      <c r="D31" s="205">
        <v>0</v>
      </c>
      <c r="E31" s="205"/>
      <c r="F31" s="205">
        <v>0</v>
      </c>
      <c r="G31" s="205"/>
      <c r="H31" s="205">
        <v>0</v>
      </c>
      <c r="I31" s="205"/>
      <c r="J31" s="205">
        <v>0</v>
      </c>
      <c r="K31" s="205"/>
      <c r="L31" s="205">
        <v>0</v>
      </c>
      <c r="M31" s="205"/>
      <c r="N31" s="204">
        <v>0</v>
      </c>
      <c r="O31" s="205"/>
      <c r="P31" s="205">
        <v>0</v>
      </c>
      <c r="Q31" s="205"/>
      <c r="R31" s="205">
        <v>0</v>
      </c>
      <c r="S31" s="205"/>
      <c r="T31" s="205">
        <v>-411417948.06</v>
      </c>
      <c r="U31" s="205"/>
      <c r="V31" s="205">
        <v>0</v>
      </c>
      <c r="W31" s="205"/>
      <c r="X31" s="204">
        <f>SUM(D31:V31)</f>
        <v>-411417948.06</v>
      </c>
      <c r="Z31" s="159"/>
    </row>
    <row r="32" spans="1:26" s="164" customFormat="1" hidden="1" x14ac:dyDescent="0.45">
      <c r="A32" s="138" t="s">
        <v>275</v>
      </c>
      <c r="B32" s="247"/>
      <c r="D32" s="205">
        <v>0</v>
      </c>
      <c r="E32" s="205"/>
      <c r="F32" s="205">
        <v>0</v>
      </c>
      <c r="G32" s="205"/>
      <c r="H32" s="205">
        <v>0</v>
      </c>
      <c r="I32" s="205"/>
      <c r="J32" s="205">
        <v>0</v>
      </c>
      <c r="K32" s="205"/>
      <c r="L32" s="205">
        <v>0</v>
      </c>
      <c r="M32" s="205"/>
      <c r="N32" s="204">
        <v>0</v>
      </c>
      <c r="O32" s="205"/>
      <c r="P32" s="205">
        <v>0</v>
      </c>
      <c r="Q32" s="205"/>
      <c r="R32" s="205">
        <v>0</v>
      </c>
      <c r="S32" s="205"/>
      <c r="T32" s="205">
        <f>-R32</f>
        <v>0</v>
      </c>
      <c r="U32" s="205"/>
      <c r="V32" s="205">
        <v>0</v>
      </c>
      <c r="W32" s="205"/>
      <c r="X32" s="204">
        <f>SUM(D32:V32)</f>
        <v>0</v>
      </c>
      <c r="Z32" s="159"/>
    </row>
    <row r="33" spans="1:37" s="164" customFormat="1" x14ac:dyDescent="0.45">
      <c r="A33" s="188" t="s">
        <v>278</v>
      </c>
      <c r="D33" s="204">
        <v>0</v>
      </c>
      <c r="E33" s="204"/>
      <c r="F33" s="204">
        <v>0</v>
      </c>
      <c r="G33" s="204"/>
      <c r="H33" s="204">
        <v>0</v>
      </c>
      <c r="I33" s="204"/>
      <c r="J33" s="204">
        <v>0</v>
      </c>
      <c r="K33" s="204"/>
      <c r="L33" s="204">
        <v>0</v>
      </c>
      <c r="M33" s="204"/>
      <c r="N33" s="204">
        <v>0</v>
      </c>
      <c r="O33" s="204"/>
      <c r="P33" s="204">
        <v>0</v>
      </c>
      <c r="Q33" s="204"/>
      <c r="R33" s="204">
        <v>0</v>
      </c>
      <c r="S33" s="204"/>
      <c r="T33" s="204">
        <f>+'PL_Q4-63'!J35</f>
        <v>-20748736.199999996</v>
      </c>
      <c r="U33" s="204"/>
      <c r="V33" s="204">
        <f>+'PL_Q4-63'!J73</f>
        <v>0</v>
      </c>
      <c r="W33" s="204"/>
      <c r="X33" s="204">
        <f>SUM(D33:V33)</f>
        <v>-20748736.199999996</v>
      </c>
      <c r="Y33" s="164">
        <f>T33-'PL_Q4-63'!J35</f>
        <v>0</v>
      </c>
    </row>
    <row r="34" spans="1:37" ht="7.5" customHeight="1" x14ac:dyDescent="0.45">
      <c r="D34" s="206"/>
      <c r="E34" s="205"/>
      <c r="F34" s="206"/>
      <c r="G34" s="204"/>
      <c r="H34" s="206"/>
      <c r="I34" s="205"/>
      <c r="J34" s="206"/>
      <c r="K34" s="204"/>
      <c r="L34" s="206"/>
      <c r="M34" s="204"/>
      <c r="N34" s="206"/>
      <c r="O34" s="204"/>
      <c r="P34" s="206"/>
      <c r="Q34" s="205"/>
      <c r="R34" s="206"/>
      <c r="S34" s="205"/>
      <c r="T34" s="206"/>
      <c r="U34" s="204"/>
      <c r="V34" s="206"/>
      <c r="W34" s="204"/>
      <c r="X34" s="206"/>
    </row>
    <row r="35" spans="1:37" ht="21.75" thickBot="1" x14ac:dyDescent="0.5">
      <c r="A35" s="103" t="s">
        <v>343</v>
      </c>
      <c r="D35" s="207">
        <f>SUM(D26:D34)</f>
        <v>830055185.00999999</v>
      </c>
      <c r="E35" s="205"/>
      <c r="F35" s="252">
        <f>SUM(F26:F34)</f>
        <v>0</v>
      </c>
      <c r="G35" s="204"/>
      <c r="H35" s="207">
        <f>SUM(H26:H34)</f>
        <v>270244733.85000002</v>
      </c>
      <c r="I35" s="205"/>
      <c r="J35" s="207">
        <f>SUM(J26:J34)</f>
        <v>1875250</v>
      </c>
      <c r="K35" s="204"/>
      <c r="L35" s="207">
        <f>SUM(L31:L33)</f>
        <v>0</v>
      </c>
      <c r="M35" s="204"/>
      <c r="N35" s="207">
        <f>SUM(N31:N33)</f>
        <v>0</v>
      </c>
      <c r="O35" s="204"/>
      <c r="P35" s="207">
        <f>SUM(P31:P33)</f>
        <v>0</v>
      </c>
      <c r="Q35" s="205"/>
      <c r="R35" s="207">
        <f>SUM(R26:R34)</f>
        <v>88087576.040000007</v>
      </c>
      <c r="S35" s="205"/>
      <c r="T35" s="207">
        <f>SUM(T26:T34)</f>
        <v>1181487670.5999999</v>
      </c>
      <c r="U35" s="204"/>
      <c r="V35" s="207">
        <f>SUM(V26:V34)</f>
        <v>0</v>
      </c>
      <c r="W35" s="204"/>
      <c r="X35" s="207">
        <f>SUM(X26:X34)</f>
        <v>2371750415.5</v>
      </c>
      <c r="Y35" s="103">
        <f>X35-'BS_Q4-63'!J111</f>
        <v>0</v>
      </c>
    </row>
    <row r="36" spans="1:37" ht="9.75" customHeight="1" thickTop="1" x14ac:dyDescent="0.45"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</row>
    <row r="37" spans="1:37" x14ac:dyDescent="0.45"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</row>
    <row r="38" spans="1:37" x14ac:dyDescent="0.45">
      <c r="A38" s="104" t="s">
        <v>276</v>
      </c>
    </row>
    <row r="39" spans="1:37" x14ac:dyDescent="0.45">
      <c r="A39" s="160"/>
    </row>
    <row r="40" spans="1:37" s="158" customFormat="1" x14ac:dyDescent="0.45">
      <c r="A40" s="117"/>
      <c r="C40" s="269"/>
      <c r="D40" s="117"/>
      <c r="E40" s="269"/>
      <c r="F40" s="269"/>
      <c r="G40" s="269"/>
      <c r="H40" s="269"/>
      <c r="I40" s="269"/>
      <c r="J40" s="117"/>
      <c r="K40" s="117"/>
      <c r="L40" s="117"/>
      <c r="M40" s="117"/>
      <c r="N40" s="117"/>
      <c r="O40" s="117"/>
      <c r="P40" s="117"/>
      <c r="Q40" s="269"/>
      <c r="R40" s="269"/>
      <c r="S40" s="269"/>
      <c r="T40" s="269"/>
      <c r="U40" s="269"/>
      <c r="V40" s="269"/>
      <c r="W40" s="269"/>
      <c r="X40" s="269"/>
      <c r="Y40" s="269"/>
      <c r="Z40" s="171"/>
      <c r="AA40" s="171"/>
      <c r="AB40" s="172"/>
      <c r="AC40" s="171"/>
      <c r="AD40" s="171"/>
      <c r="AE40" s="171"/>
      <c r="AF40" s="171"/>
      <c r="AG40" s="171"/>
      <c r="AH40" s="171"/>
      <c r="AI40" s="171"/>
      <c r="AJ40" s="171"/>
      <c r="AK40" s="171"/>
    </row>
    <row r="41" spans="1:37" s="158" customFormat="1" x14ac:dyDescent="0.45">
      <c r="A41" s="117" t="s">
        <v>145</v>
      </c>
      <c r="C41" s="269"/>
      <c r="D41" s="117"/>
      <c r="E41" s="269"/>
      <c r="F41" s="269"/>
      <c r="G41" s="269"/>
      <c r="H41" s="269"/>
      <c r="I41" s="269"/>
      <c r="J41" s="117" t="s">
        <v>145</v>
      </c>
      <c r="K41" s="117"/>
      <c r="L41" s="117"/>
      <c r="M41" s="117"/>
      <c r="N41" s="117"/>
      <c r="O41" s="117"/>
      <c r="P41" s="117"/>
      <c r="Q41" s="269"/>
      <c r="R41" s="269"/>
      <c r="S41" s="269"/>
      <c r="T41" s="269"/>
      <c r="U41" s="269"/>
      <c r="V41" s="269"/>
      <c r="W41" s="269"/>
      <c r="X41" s="269"/>
      <c r="Y41" s="269"/>
      <c r="Z41" s="171"/>
      <c r="AA41" s="171"/>
      <c r="AB41" s="172"/>
      <c r="AC41" s="171"/>
      <c r="AD41" s="171"/>
      <c r="AE41" s="171"/>
      <c r="AF41" s="171"/>
      <c r="AG41" s="171"/>
      <c r="AH41" s="171"/>
      <c r="AI41" s="171"/>
      <c r="AJ41" s="171"/>
      <c r="AK41" s="171"/>
    </row>
    <row r="42" spans="1:37" x14ac:dyDescent="0.45">
      <c r="A42" s="161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79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0"/>
  <sheetViews>
    <sheetView view="pageBreakPreview" zoomScale="120" zoomScaleNormal="100" zoomScaleSheetLayoutView="120" workbookViewId="0">
      <selection activeCell="C9" sqref="C9"/>
    </sheetView>
  </sheetViews>
  <sheetFormatPr defaultRowHeight="18" x14ac:dyDescent="0.4"/>
  <cols>
    <col min="1" max="2" width="2.7109375" style="5" customWidth="1"/>
    <col min="3" max="3" width="39.28515625" style="5" bestFit="1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62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1"/>
      <c r="N2" s="3"/>
      <c r="O2" s="3"/>
      <c r="P2" s="3"/>
      <c r="Q2" s="3"/>
    </row>
    <row r="3" spans="1:17" x14ac:dyDescent="0.4">
      <c r="A3" s="273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N3" s="3"/>
      <c r="O3" s="3"/>
      <c r="P3" s="3"/>
      <c r="Q3" s="3"/>
    </row>
    <row r="4" spans="1:17" ht="18" customHeight="1" x14ac:dyDescent="0.4">
      <c r="A4" s="272" t="s">
        <v>157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N4" s="3"/>
      <c r="O4" s="3"/>
      <c r="P4" s="3"/>
      <c r="Q4" s="3"/>
    </row>
    <row r="5" spans="1:17" ht="18" customHeight="1" x14ac:dyDescent="0.4">
      <c r="A5" s="272" t="s">
        <v>341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N5" s="3"/>
      <c r="O5" s="3"/>
      <c r="P5" s="3"/>
      <c r="Q5" s="3"/>
    </row>
    <row r="6" spans="1:17" ht="16.5" customHeight="1" x14ac:dyDescent="0.4">
      <c r="A6" s="11"/>
      <c r="B6" s="11"/>
      <c r="C6" s="260"/>
      <c r="F6" s="274" t="s">
        <v>132</v>
      </c>
      <c r="G6" s="274"/>
      <c r="H6" s="274"/>
      <c r="I6" s="274"/>
      <c r="J6" s="274"/>
      <c r="K6" s="274"/>
      <c r="L6" s="274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5" t="s">
        <v>205</v>
      </c>
      <c r="G7" s="275"/>
      <c r="H7" s="275"/>
      <c r="I7" s="95"/>
      <c r="J7" s="275" t="s">
        <v>206</v>
      </c>
      <c r="K7" s="275"/>
      <c r="L7" s="275"/>
      <c r="N7" s="3"/>
      <c r="O7" s="3"/>
      <c r="P7" s="3"/>
      <c r="Q7" s="3"/>
    </row>
    <row r="8" spans="1:17" ht="18.75" x14ac:dyDescent="0.4">
      <c r="A8" s="11"/>
      <c r="B8" s="11"/>
      <c r="C8" s="11"/>
      <c r="F8" s="275" t="s">
        <v>280</v>
      </c>
      <c r="G8" s="275"/>
      <c r="H8" s="275"/>
      <c r="I8" s="95"/>
      <c r="J8" s="275" t="str">
        <f>+F8</f>
        <v>For the years ended December 31</v>
      </c>
      <c r="K8" s="275"/>
      <c r="L8" s="275"/>
      <c r="N8" s="3"/>
      <c r="O8" s="3"/>
      <c r="P8" s="3"/>
      <c r="Q8" s="3"/>
    </row>
    <row r="9" spans="1:17" x14ac:dyDescent="0.4">
      <c r="A9" s="11"/>
      <c r="B9" s="11"/>
      <c r="C9" s="11"/>
      <c r="D9" s="148" t="s">
        <v>133</v>
      </c>
      <c r="E9" s="8"/>
      <c r="F9" s="148">
        <v>2020</v>
      </c>
      <c r="H9" s="148">
        <v>2019</v>
      </c>
      <c r="J9" s="148">
        <f>+F9</f>
        <v>2020</v>
      </c>
      <c r="K9" s="7"/>
      <c r="L9" s="148">
        <f>+H9</f>
        <v>2019</v>
      </c>
      <c r="N9" s="3"/>
      <c r="O9" s="3"/>
      <c r="P9" s="3"/>
      <c r="Q9" s="3"/>
    </row>
    <row r="10" spans="1:17" x14ac:dyDescent="0.4">
      <c r="A10" s="152" t="s">
        <v>158</v>
      </c>
      <c r="B10" s="11"/>
      <c r="C10" s="11"/>
      <c r="D10" s="261"/>
      <c r="E10" s="261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228</v>
      </c>
      <c r="C11" s="11"/>
      <c r="D11" s="261"/>
      <c r="E11" s="261"/>
      <c r="F11" s="202">
        <v>52060078.009999998</v>
      </c>
      <c r="G11" s="195"/>
      <c r="H11" s="202">
        <v>976497498.19000006</v>
      </c>
      <c r="I11" s="192"/>
      <c r="J11" s="197">
        <v>43947337.640000001</v>
      </c>
      <c r="K11" s="192"/>
      <c r="L11" s="197">
        <v>909590976.41999996</v>
      </c>
      <c r="M11" s="9"/>
      <c r="N11" s="9"/>
      <c r="O11" s="3"/>
      <c r="P11" s="3"/>
      <c r="Q11" s="3"/>
    </row>
    <row r="12" spans="1:17" x14ac:dyDescent="0.4">
      <c r="A12" s="11"/>
      <c r="B12" s="11" t="s">
        <v>353</v>
      </c>
      <c r="C12" s="11"/>
      <c r="D12" s="261">
        <v>8.4</v>
      </c>
      <c r="E12" s="261"/>
      <c r="F12" s="202">
        <v>59621361.939999998</v>
      </c>
      <c r="G12" s="195"/>
      <c r="H12" s="202">
        <v>0</v>
      </c>
      <c r="I12" s="192"/>
      <c r="J12" s="197">
        <v>0</v>
      </c>
      <c r="K12" s="192"/>
      <c r="L12" s="197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352</v>
      </c>
      <c r="C13" s="11"/>
      <c r="D13" s="261"/>
      <c r="E13" s="261"/>
      <c r="F13" s="202">
        <v>0</v>
      </c>
      <c r="G13" s="195"/>
      <c r="H13" s="202">
        <v>74748797.159999996</v>
      </c>
      <c r="I13" s="192"/>
      <c r="J13" s="196">
        <v>546196.67000000004</v>
      </c>
      <c r="K13" s="192"/>
      <c r="L13" s="196">
        <v>84215014.609999999</v>
      </c>
      <c r="M13" s="9"/>
      <c r="N13" s="9"/>
      <c r="O13" s="3"/>
      <c r="P13" s="3"/>
      <c r="Q13" s="3"/>
    </row>
    <row r="14" spans="1:17" x14ac:dyDescent="0.4">
      <c r="A14" s="11"/>
      <c r="B14" s="11" t="s">
        <v>216</v>
      </c>
      <c r="C14" s="11"/>
      <c r="D14" s="261"/>
      <c r="E14" s="261"/>
      <c r="F14" s="202">
        <v>22905118.120000001</v>
      </c>
      <c r="G14" s="195"/>
      <c r="H14" s="202">
        <v>21177679.09</v>
      </c>
      <c r="I14" s="192"/>
      <c r="J14" s="196">
        <v>22044018.120000001</v>
      </c>
      <c r="K14" s="192"/>
      <c r="L14" s="196">
        <v>579471157.34000003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1"/>
      <c r="E15" s="261"/>
      <c r="F15" s="202">
        <v>38828823.159999996</v>
      </c>
      <c r="G15" s="195"/>
      <c r="H15" s="202">
        <v>118376035.79000001</v>
      </c>
      <c r="I15" s="192"/>
      <c r="J15" s="197">
        <v>51958778.649999999</v>
      </c>
      <c r="K15" s="192"/>
      <c r="L15" s="197">
        <v>129040705.65000001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61"/>
      <c r="E16" s="261"/>
      <c r="F16" s="213"/>
      <c r="G16" s="213"/>
      <c r="H16" s="213"/>
      <c r="I16" s="192"/>
      <c r="J16" s="196"/>
      <c r="K16" s="192"/>
      <c r="L16" s="196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354</v>
      </c>
      <c r="D17" s="261"/>
      <c r="E17" s="261"/>
      <c r="F17" s="196">
        <v>23371276.91</v>
      </c>
      <c r="G17" s="195"/>
      <c r="H17" s="196">
        <v>0</v>
      </c>
      <c r="I17" s="192"/>
      <c r="J17" s="196">
        <v>23371276.91</v>
      </c>
      <c r="K17" s="192"/>
      <c r="L17" s="196">
        <v>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333</v>
      </c>
      <c r="D18" s="261">
        <v>8.3000000000000007</v>
      </c>
      <c r="E18" s="261"/>
      <c r="F18" s="196">
        <v>0</v>
      </c>
      <c r="G18" s="195"/>
      <c r="H18" s="196">
        <v>587222864</v>
      </c>
      <c r="I18" s="192"/>
      <c r="J18" s="196">
        <v>0</v>
      </c>
      <c r="K18" s="192"/>
      <c r="L18" s="196">
        <v>587222864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138</v>
      </c>
      <c r="D19" s="17"/>
      <c r="E19" s="17"/>
      <c r="F19" s="202">
        <v>4883281.1399999997</v>
      </c>
      <c r="G19" s="195"/>
      <c r="H19" s="202">
        <v>9764791.1799999997</v>
      </c>
      <c r="I19" s="192"/>
      <c r="J19" s="196">
        <v>4793996.5599999996</v>
      </c>
      <c r="K19" s="192"/>
      <c r="L19" s="196">
        <v>7520611.6799999997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161</v>
      </c>
      <c r="D20" s="261"/>
      <c r="E20" s="261"/>
      <c r="F20" s="199">
        <f>SUM(F11:F19)</f>
        <v>201669939.27999997</v>
      </c>
      <c r="G20" s="195"/>
      <c r="H20" s="199">
        <f>SUM(H11:H19)</f>
        <v>1787787665.4100001</v>
      </c>
      <c r="I20" s="192"/>
      <c r="J20" s="199">
        <f>SUM(J11:J19)</f>
        <v>146661604.55000001</v>
      </c>
      <c r="K20" s="192"/>
      <c r="L20" s="199">
        <f>SUM(L11:L19)</f>
        <v>2297061329.6999998</v>
      </c>
      <c r="M20" s="9"/>
      <c r="N20" s="9"/>
      <c r="O20" s="3"/>
      <c r="P20" s="3"/>
      <c r="Q20" s="3"/>
    </row>
    <row r="21" spans="1:17" ht="8.25" customHeight="1" x14ac:dyDescent="0.4">
      <c r="A21" s="11"/>
      <c r="B21" s="11"/>
      <c r="C21" s="11"/>
      <c r="D21" s="261"/>
      <c r="E21" s="261"/>
      <c r="F21" s="195"/>
      <c r="G21" s="195"/>
      <c r="H21" s="195"/>
      <c r="I21" s="192"/>
      <c r="J21" s="195"/>
      <c r="K21" s="192"/>
      <c r="L21" s="195"/>
      <c r="M21" s="9"/>
      <c r="N21" s="9"/>
      <c r="O21" s="3"/>
      <c r="P21" s="3"/>
      <c r="Q21" s="3"/>
    </row>
    <row r="22" spans="1:17" x14ac:dyDescent="0.4">
      <c r="A22" s="11" t="s">
        <v>162</v>
      </c>
      <c r="B22" s="11"/>
      <c r="C22" s="11"/>
      <c r="D22" s="261"/>
      <c r="E22" s="261"/>
      <c r="F22" s="195"/>
      <c r="G22" s="195"/>
      <c r="H22" s="195"/>
      <c r="I22" s="192"/>
      <c r="J22" s="196"/>
      <c r="K22" s="192"/>
      <c r="L22" s="196"/>
      <c r="M22" s="9"/>
      <c r="N22" s="9"/>
      <c r="O22" s="3"/>
      <c r="P22" s="3"/>
      <c r="Q22" s="3"/>
    </row>
    <row r="23" spans="1:17" x14ac:dyDescent="0.4">
      <c r="A23" s="11"/>
      <c r="B23" s="11" t="s">
        <v>257</v>
      </c>
      <c r="C23" s="11"/>
      <c r="D23" s="261"/>
      <c r="E23" s="261"/>
      <c r="F23" s="195">
        <v>79919914.849999994</v>
      </c>
      <c r="G23" s="195"/>
      <c r="H23" s="195">
        <v>517819424.19999999</v>
      </c>
      <c r="I23" s="192"/>
      <c r="J23" s="196">
        <v>57422583.149999999</v>
      </c>
      <c r="K23" s="192"/>
      <c r="L23" s="196">
        <v>587898630.82000005</v>
      </c>
      <c r="M23" s="9"/>
      <c r="N23" s="9"/>
      <c r="O23" s="3"/>
      <c r="P23" s="3"/>
      <c r="Q23" s="3"/>
    </row>
    <row r="24" spans="1:17" x14ac:dyDescent="0.4">
      <c r="A24" s="11"/>
      <c r="B24" s="11" t="s">
        <v>212</v>
      </c>
      <c r="C24" s="11"/>
      <c r="D24" s="263"/>
      <c r="E24" s="263"/>
      <c r="F24" s="195">
        <v>54509292.299999997</v>
      </c>
      <c r="G24" s="195"/>
      <c r="H24" s="195">
        <v>106311213.92</v>
      </c>
      <c r="I24" s="192"/>
      <c r="J24" s="196">
        <v>53712439.380000003</v>
      </c>
      <c r="K24" s="192"/>
      <c r="L24" s="196">
        <v>95733404.540000007</v>
      </c>
      <c r="M24" s="9"/>
      <c r="N24" s="9"/>
      <c r="O24" s="3"/>
      <c r="P24" s="3"/>
      <c r="Q24" s="3"/>
    </row>
    <row r="25" spans="1:17" x14ac:dyDescent="0.4">
      <c r="A25" s="11"/>
      <c r="B25" s="11" t="s">
        <v>355</v>
      </c>
      <c r="C25" s="11"/>
      <c r="D25" s="261">
        <v>8.4</v>
      </c>
      <c r="E25" s="263"/>
      <c r="F25" s="195">
        <v>0</v>
      </c>
      <c r="G25" s="195"/>
      <c r="H25" s="195">
        <v>243462519.24000001</v>
      </c>
      <c r="I25" s="192"/>
      <c r="J25" s="196">
        <v>55877577.219999999</v>
      </c>
      <c r="K25" s="192"/>
      <c r="L25" s="196">
        <v>157880559.36000001</v>
      </c>
      <c r="M25" s="9"/>
      <c r="N25" s="9"/>
      <c r="O25" s="3"/>
      <c r="P25" s="3"/>
      <c r="Q25" s="3"/>
    </row>
    <row r="26" spans="1:17" x14ac:dyDescent="0.4">
      <c r="A26" s="11"/>
      <c r="B26" s="11" t="s">
        <v>356</v>
      </c>
      <c r="C26" s="11"/>
      <c r="D26" s="261"/>
      <c r="E26" s="263"/>
      <c r="F26" s="202">
        <v>4957089.3099999996</v>
      </c>
      <c r="G26" s="195"/>
      <c r="H26" s="202">
        <v>0</v>
      </c>
      <c r="I26" s="192"/>
      <c r="J26" s="196">
        <v>0</v>
      </c>
      <c r="K26" s="192"/>
      <c r="L26" s="196">
        <v>0</v>
      </c>
      <c r="M26" s="9"/>
      <c r="N26" s="9"/>
      <c r="O26" s="3"/>
      <c r="P26" s="3"/>
      <c r="Q26" s="3"/>
    </row>
    <row r="27" spans="1:17" x14ac:dyDescent="0.4">
      <c r="A27" s="11"/>
      <c r="B27" s="11" t="s">
        <v>213</v>
      </c>
      <c r="C27" s="11"/>
      <c r="D27" s="37"/>
      <c r="E27" s="263"/>
      <c r="F27" s="195">
        <v>2381917.77</v>
      </c>
      <c r="G27" s="195"/>
      <c r="H27" s="195">
        <v>14117960.34</v>
      </c>
      <c r="I27" s="192"/>
      <c r="J27" s="196">
        <v>2547163.6800000002</v>
      </c>
      <c r="K27" s="192"/>
      <c r="L27" s="196">
        <v>14508122.42</v>
      </c>
      <c r="M27" s="9"/>
      <c r="N27" s="9"/>
      <c r="O27" s="3"/>
      <c r="P27" s="3"/>
      <c r="Q27" s="3"/>
    </row>
    <row r="28" spans="1:17" x14ac:dyDescent="0.4">
      <c r="A28" s="11"/>
      <c r="B28" s="11"/>
      <c r="C28" s="11" t="s">
        <v>163</v>
      </c>
      <c r="D28" s="261"/>
      <c r="E28" s="261"/>
      <c r="F28" s="199">
        <f>SUM(F23:F27)</f>
        <v>141768214.22999999</v>
      </c>
      <c r="G28" s="202"/>
      <c r="H28" s="199">
        <f>SUM(H23:H27)</f>
        <v>881711117.70000005</v>
      </c>
      <c r="I28" s="196"/>
      <c r="J28" s="199">
        <f>SUM(J23:J27)</f>
        <v>169559763.43000001</v>
      </c>
      <c r="K28" s="196"/>
      <c r="L28" s="199">
        <f>SUM(L23:L27)</f>
        <v>856020717.13999999</v>
      </c>
      <c r="M28" s="9"/>
      <c r="N28" s="9"/>
      <c r="O28" s="3"/>
      <c r="P28" s="3"/>
      <c r="Q28" s="3"/>
    </row>
    <row r="29" spans="1:17" ht="7.5" customHeight="1" x14ac:dyDescent="0.4">
      <c r="A29" s="11"/>
      <c r="B29" s="11"/>
      <c r="C29" s="11"/>
      <c r="D29" s="261"/>
      <c r="E29" s="261"/>
      <c r="F29" s="195"/>
      <c r="G29" s="195"/>
      <c r="H29" s="195"/>
      <c r="I29" s="192"/>
      <c r="J29" s="196"/>
      <c r="K29" s="192"/>
      <c r="L29" s="196"/>
      <c r="M29" s="9"/>
      <c r="N29" s="9"/>
      <c r="O29" s="3"/>
      <c r="P29" s="3"/>
      <c r="Q29" s="3"/>
    </row>
    <row r="30" spans="1:17" x14ac:dyDescent="0.4">
      <c r="A30" s="11" t="s">
        <v>262</v>
      </c>
      <c r="B30" s="11"/>
      <c r="C30" s="11"/>
      <c r="D30" s="39"/>
      <c r="E30" s="39"/>
      <c r="F30" s="196">
        <f>+F20-F28</f>
        <v>59901725.049999982</v>
      </c>
      <c r="G30" s="202"/>
      <c r="H30" s="196">
        <f>+H20-H28</f>
        <v>906076547.71000004</v>
      </c>
      <c r="I30" s="192"/>
      <c r="J30" s="196">
        <f>+J20-J28</f>
        <v>-22898158.879999995</v>
      </c>
      <c r="K30" s="192"/>
      <c r="L30" s="196">
        <f>+L20-L28</f>
        <v>1441040612.5599999</v>
      </c>
      <c r="M30" s="9"/>
      <c r="N30" s="9"/>
      <c r="O30" s="3"/>
      <c r="P30" s="3"/>
      <c r="Q30" s="3"/>
    </row>
    <row r="31" spans="1:17" x14ac:dyDescent="0.4">
      <c r="A31" s="11" t="s">
        <v>281</v>
      </c>
      <c r="B31" s="11"/>
      <c r="C31" s="11"/>
      <c r="D31" s="7">
        <v>19.2</v>
      </c>
      <c r="F31" s="219">
        <v>456226.68</v>
      </c>
      <c r="G31" s="195"/>
      <c r="H31" s="219">
        <v>-169088219.87</v>
      </c>
      <c r="I31" s="192"/>
      <c r="J31" s="194">
        <v>2149422.6800000002</v>
      </c>
      <c r="K31" s="196"/>
      <c r="L31" s="194">
        <v>-175855451.66999999</v>
      </c>
      <c r="M31" s="9"/>
      <c r="N31" s="9"/>
      <c r="O31" s="3"/>
      <c r="P31" s="3"/>
      <c r="Q31" s="3"/>
    </row>
    <row r="32" spans="1:17" ht="18.75" thickBot="1" x14ac:dyDescent="0.45">
      <c r="A32" s="22" t="s">
        <v>164</v>
      </c>
      <c r="B32" s="11"/>
      <c r="C32" s="11"/>
      <c r="D32" s="261"/>
      <c r="E32" s="261"/>
      <c r="F32" s="220">
        <f>SUM(F30:F31)</f>
        <v>60357951.729999982</v>
      </c>
      <c r="G32" s="195"/>
      <c r="H32" s="220">
        <f>SUM(H30:H31)</f>
        <v>736988327.84000003</v>
      </c>
      <c r="I32" s="192"/>
      <c r="J32" s="220">
        <f>SUM(J30:J31)</f>
        <v>-20748736.199999996</v>
      </c>
      <c r="K32" s="196"/>
      <c r="L32" s="220">
        <f>SUM(L30:L31)</f>
        <v>1265185160.8899999</v>
      </c>
      <c r="M32" s="9"/>
      <c r="N32" s="9"/>
      <c r="O32" s="3"/>
      <c r="P32" s="3"/>
      <c r="Q32" s="3"/>
    </row>
    <row r="33" spans="1:17" ht="6.75" customHeight="1" thickTop="1" x14ac:dyDescent="0.4">
      <c r="A33" s="22"/>
      <c r="B33" s="11"/>
      <c r="C33" s="11"/>
      <c r="D33" s="261"/>
      <c r="E33" s="261"/>
      <c r="F33" s="215"/>
      <c r="G33" s="195"/>
      <c r="H33" s="215"/>
      <c r="I33" s="192"/>
      <c r="J33" s="215"/>
      <c r="K33" s="196"/>
      <c r="L33" s="215"/>
      <c r="M33" s="9"/>
      <c r="N33" s="9"/>
      <c r="O33" s="3"/>
      <c r="P33" s="3"/>
      <c r="Q33" s="3"/>
    </row>
    <row r="34" spans="1:17" ht="18.75" x14ac:dyDescent="0.4">
      <c r="A34" s="239" t="s">
        <v>243</v>
      </c>
      <c r="B34" s="240"/>
      <c r="C34" s="239"/>
      <c r="D34" s="261"/>
      <c r="E34" s="261"/>
      <c r="F34" s="215"/>
      <c r="G34" s="195"/>
      <c r="H34" s="215"/>
      <c r="I34" s="192"/>
      <c r="J34" s="215"/>
      <c r="K34" s="196"/>
      <c r="L34" s="215"/>
      <c r="M34" s="9"/>
      <c r="N34" s="9"/>
      <c r="O34" s="3"/>
      <c r="P34" s="3"/>
      <c r="Q34" s="3"/>
    </row>
    <row r="35" spans="1:17" ht="18.75" x14ac:dyDescent="0.4">
      <c r="A35" s="239"/>
      <c r="B35" s="22" t="s">
        <v>244</v>
      </c>
      <c r="C35" s="239"/>
      <c r="D35" s="261"/>
      <c r="E35" s="261"/>
      <c r="F35" s="215">
        <f>+F32-F36</f>
        <v>63222746.659999982</v>
      </c>
      <c r="G35" s="215"/>
      <c r="H35" s="215">
        <f>+H32-H36</f>
        <v>736478723.79000008</v>
      </c>
      <c r="I35" s="215"/>
      <c r="J35" s="215">
        <f>J32</f>
        <v>-20748736.199999996</v>
      </c>
      <c r="K35" s="215"/>
      <c r="L35" s="215">
        <f>L32</f>
        <v>1265185160.8899999</v>
      </c>
      <c r="M35" s="9"/>
      <c r="N35" s="9"/>
      <c r="O35" s="3"/>
      <c r="P35" s="3"/>
      <c r="Q35" s="3"/>
    </row>
    <row r="36" spans="1:17" ht="18.75" x14ac:dyDescent="0.4">
      <c r="A36" s="22"/>
      <c r="B36" s="11" t="s">
        <v>236</v>
      </c>
      <c r="C36" s="11"/>
      <c r="D36" s="261"/>
      <c r="E36" s="261"/>
      <c r="F36" s="216">
        <v>-2864794.93</v>
      </c>
      <c r="G36" s="197"/>
      <c r="H36" s="216">
        <v>509604.05</v>
      </c>
      <c r="I36" s="221"/>
      <c r="J36" s="222">
        <v>0</v>
      </c>
      <c r="K36" s="221"/>
      <c r="L36" s="222">
        <v>0</v>
      </c>
      <c r="M36" s="9"/>
      <c r="N36" s="9"/>
      <c r="O36" s="3"/>
      <c r="P36" s="3"/>
      <c r="Q36" s="3"/>
    </row>
    <row r="37" spans="1:17" ht="18.75" thickBot="1" x14ac:dyDescent="0.45">
      <c r="A37" s="11"/>
      <c r="B37" s="11"/>
      <c r="C37" s="11"/>
      <c r="D37" s="39"/>
      <c r="E37" s="39"/>
      <c r="F37" s="203">
        <f>SUM(F35:F36)</f>
        <v>60357951.729999982</v>
      </c>
      <c r="G37" s="202"/>
      <c r="H37" s="203">
        <f>SUM(H35:H36)</f>
        <v>736988327.84000003</v>
      </c>
      <c r="I37" s="192"/>
      <c r="J37" s="203">
        <f>SUM(J35:J36)</f>
        <v>-20748736.199999996</v>
      </c>
      <c r="K37" s="192"/>
      <c r="L37" s="203">
        <f>SUM(L35:L36)</f>
        <v>1265185160.8899999</v>
      </c>
      <c r="M37" s="9"/>
      <c r="N37" s="9"/>
      <c r="O37" s="3"/>
      <c r="P37" s="3"/>
      <c r="Q37" s="3"/>
    </row>
    <row r="38" spans="1:17" ht="7.5" customHeight="1" thickTop="1" x14ac:dyDescent="0.4">
      <c r="A38" s="11"/>
      <c r="B38" s="11"/>
      <c r="C38" s="11"/>
      <c r="D38" s="261"/>
      <c r="E38" s="261"/>
      <c r="F38" s="195"/>
      <c r="G38" s="195"/>
      <c r="H38" s="195"/>
      <c r="I38" s="192"/>
      <c r="J38" s="197"/>
      <c r="K38" s="192"/>
      <c r="L38" s="197"/>
      <c r="M38" s="9"/>
      <c r="N38" s="9"/>
      <c r="O38" s="3"/>
      <c r="P38" s="3"/>
      <c r="Q38" s="3"/>
    </row>
    <row r="39" spans="1:17" ht="15" customHeight="1" x14ac:dyDescent="0.4">
      <c r="A39" s="241" t="s">
        <v>251</v>
      </c>
      <c r="B39" s="11"/>
      <c r="C39" s="11"/>
      <c r="D39" s="36"/>
      <c r="E39" s="261"/>
      <c r="F39" s="195"/>
      <c r="G39" s="195"/>
      <c r="H39" s="195"/>
      <c r="I39" s="192"/>
      <c r="J39" s="197"/>
      <c r="K39" s="201"/>
      <c r="L39" s="197"/>
      <c r="M39" s="9"/>
      <c r="N39" s="9"/>
      <c r="O39" s="3"/>
      <c r="P39" s="3"/>
      <c r="Q39" s="3"/>
    </row>
    <row r="40" spans="1:17" ht="18.75" thickBot="1" x14ac:dyDescent="0.45">
      <c r="A40" s="11"/>
      <c r="B40" s="22" t="s">
        <v>209</v>
      </c>
      <c r="C40" s="11"/>
      <c r="D40" s="261">
        <v>18</v>
      </c>
      <c r="E40" s="261"/>
      <c r="F40" s="253">
        <f>+F35/F41</f>
        <v>1.0165306370202829E-2</v>
      </c>
      <c r="G40" s="254"/>
      <c r="H40" s="253">
        <f>+H35/H41</f>
        <v>0.13061441926300027</v>
      </c>
      <c r="I40" s="255"/>
      <c r="J40" s="253">
        <f>+J35/J41</f>
        <v>-3.3360977086584246E-3</v>
      </c>
      <c r="K40" s="255"/>
      <c r="L40" s="253">
        <f>+L35/L41</f>
        <v>0.22438044672819737</v>
      </c>
      <c r="M40" s="9"/>
      <c r="N40" s="4"/>
    </row>
    <row r="41" spans="1:17" ht="19.5" thickTop="1" thickBot="1" x14ac:dyDescent="0.45">
      <c r="A41" s="11"/>
      <c r="B41" s="22" t="s">
        <v>165</v>
      </c>
      <c r="C41" s="11"/>
      <c r="D41" s="261"/>
      <c r="E41" s="261"/>
      <c r="F41" s="229">
        <v>6219462981</v>
      </c>
      <c r="G41" s="230"/>
      <c r="H41" s="229">
        <v>5638571361</v>
      </c>
      <c r="I41" s="231"/>
      <c r="J41" s="229">
        <v>6219462981</v>
      </c>
      <c r="K41" s="230"/>
      <c r="L41" s="229">
        <v>5638571361</v>
      </c>
      <c r="M41" s="9"/>
      <c r="N41" s="4"/>
    </row>
    <row r="42" spans="1:17" ht="6.75" customHeight="1" thickTop="1" x14ac:dyDescent="0.4">
      <c r="A42" s="11"/>
      <c r="B42" s="11"/>
      <c r="C42" s="11"/>
      <c r="D42" s="261"/>
      <c r="E42" s="261"/>
      <c r="F42" s="213"/>
      <c r="G42" s="213"/>
      <c r="H42" s="213"/>
      <c r="I42" s="192"/>
      <c r="J42" s="196"/>
      <c r="K42" s="192"/>
      <c r="L42" s="196"/>
      <c r="M42" s="9"/>
      <c r="N42" s="4"/>
    </row>
    <row r="43" spans="1:17" ht="14.25" customHeight="1" x14ac:dyDescent="0.4">
      <c r="A43" s="241" t="s">
        <v>252</v>
      </c>
      <c r="B43" s="11"/>
      <c r="C43" s="11"/>
      <c r="D43" s="36"/>
      <c r="E43" s="261"/>
      <c r="F43" s="195"/>
      <c r="G43" s="195"/>
      <c r="H43" s="195"/>
      <c r="I43" s="192"/>
      <c r="J43" s="197"/>
      <c r="K43" s="201"/>
      <c r="L43" s="197"/>
      <c r="M43" s="9"/>
      <c r="N43" s="9"/>
      <c r="O43" s="3"/>
      <c r="P43" s="3"/>
      <c r="Q43" s="3"/>
    </row>
    <row r="44" spans="1:17" ht="18.75" thickBot="1" x14ac:dyDescent="0.45">
      <c r="A44" s="11"/>
      <c r="B44" s="22" t="s">
        <v>209</v>
      </c>
      <c r="C44" s="11"/>
      <c r="D44" s="261">
        <v>18</v>
      </c>
      <c r="E44" s="261"/>
      <c r="F44" s="253">
        <f>+F35/F45</f>
        <v>9.6886387748134871E-3</v>
      </c>
      <c r="G44" s="254"/>
      <c r="H44" s="253">
        <f>+H35/H45</f>
        <v>0.12763745167854826</v>
      </c>
      <c r="I44" s="255"/>
      <c r="J44" s="253">
        <f>+J35/J45</f>
        <v>-3.1796627115361123E-3</v>
      </c>
      <c r="K44" s="255"/>
      <c r="L44" s="253">
        <f>+L35/L45</f>
        <v>0.21926636116043399</v>
      </c>
      <c r="M44" s="9"/>
      <c r="N44" s="4"/>
    </row>
    <row r="45" spans="1:17" ht="19.5" thickTop="1" thickBot="1" x14ac:dyDescent="0.45">
      <c r="A45" s="11"/>
      <c r="B45" s="22" t="s">
        <v>165</v>
      </c>
      <c r="C45" s="11"/>
      <c r="D45" s="261"/>
      <c r="E45" s="261"/>
      <c r="F45" s="229">
        <v>6525451937</v>
      </c>
      <c r="G45" s="233"/>
      <c r="H45" s="232">
        <v>5770083264</v>
      </c>
      <c r="I45" s="231"/>
      <c r="J45" s="229">
        <v>6525451937</v>
      </c>
      <c r="K45" s="230"/>
      <c r="L45" s="229">
        <v>5770083264</v>
      </c>
      <c r="M45" s="9"/>
      <c r="N45" s="4"/>
    </row>
    <row r="46" spans="1:17" ht="8.25" customHeight="1" thickTop="1" x14ac:dyDescent="0.4">
      <c r="A46" s="11"/>
      <c r="B46" s="11"/>
      <c r="C46" s="11"/>
      <c r="D46" s="261"/>
      <c r="E46" s="261"/>
      <c r="F46" s="261"/>
      <c r="G46" s="261"/>
      <c r="H46" s="261"/>
      <c r="I46" s="11"/>
      <c r="J46" s="13"/>
      <c r="K46" s="11"/>
      <c r="L46" s="13"/>
      <c r="M46" s="9"/>
      <c r="N46" s="4"/>
    </row>
    <row r="47" spans="1:17" x14ac:dyDescent="0.4">
      <c r="A47" s="17" t="s">
        <v>276</v>
      </c>
      <c r="B47" s="11"/>
      <c r="C47" s="11"/>
      <c r="D47" s="261"/>
      <c r="E47" s="261"/>
      <c r="F47" s="261"/>
      <c r="G47" s="261"/>
      <c r="H47" s="261"/>
      <c r="I47" s="11"/>
      <c r="J47" s="13"/>
      <c r="K47" s="11"/>
      <c r="L47" s="13"/>
      <c r="M47" s="9"/>
      <c r="N47" s="4"/>
    </row>
    <row r="48" spans="1:17" ht="16.5" customHeight="1" x14ac:dyDescent="0.4">
      <c r="A48" s="11"/>
      <c r="B48" s="11"/>
      <c r="C48" s="11"/>
      <c r="D48" s="261"/>
      <c r="E48" s="261"/>
      <c r="F48" s="261"/>
      <c r="G48" s="261"/>
      <c r="H48" s="261"/>
      <c r="I48" s="11"/>
      <c r="J48" s="13"/>
      <c r="K48" s="11"/>
      <c r="L48" s="13"/>
      <c r="M48" s="9"/>
      <c r="N48" s="4"/>
    </row>
    <row r="49" spans="1:17" ht="16.5" customHeight="1" x14ac:dyDescent="0.4">
      <c r="A49" s="11"/>
      <c r="B49" s="11"/>
      <c r="C49" s="11"/>
      <c r="D49" s="261"/>
      <c r="E49" s="261"/>
      <c r="F49" s="261"/>
      <c r="G49" s="261"/>
      <c r="H49" s="261"/>
      <c r="I49" s="11"/>
      <c r="J49" s="13"/>
      <c r="K49" s="11"/>
      <c r="L49" s="13"/>
      <c r="M49" s="9"/>
      <c r="N49" s="4"/>
    </row>
    <row r="50" spans="1:17" x14ac:dyDescent="0.4">
      <c r="A50" s="261"/>
      <c r="B50" s="30" t="s">
        <v>145</v>
      </c>
      <c r="C50" s="261"/>
      <c r="D50" s="30"/>
      <c r="E50" s="261"/>
      <c r="F50" s="30" t="s">
        <v>145</v>
      </c>
      <c r="G50" s="261"/>
      <c r="H50" s="261"/>
      <c r="I50" s="261"/>
      <c r="J50" s="261"/>
      <c r="K50" s="261"/>
      <c r="L50" s="261"/>
      <c r="N50" s="3"/>
      <c r="O50" s="3"/>
      <c r="P50" s="3"/>
      <c r="Q50" s="3"/>
    </row>
    <row r="51" spans="1:17" ht="11.25" customHeight="1" x14ac:dyDescent="0.4">
      <c r="A51" s="276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N51" s="3"/>
      <c r="O51" s="3"/>
      <c r="P51" s="3"/>
      <c r="Q51" s="3"/>
    </row>
    <row r="52" spans="1:17" x14ac:dyDescent="0.4">
      <c r="B52" s="11"/>
      <c r="C52" s="11"/>
      <c r="D52" s="39"/>
      <c r="E52" s="39"/>
      <c r="F52" s="20"/>
      <c r="G52" s="39"/>
      <c r="H52" s="20"/>
      <c r="I52" s="11"/>
      <c r="J52" s="20"/>
      <c r="K52" s="20"/>
      <c r="L52" s="262"/>
      <c r="N52" s="3"/>
      <c r="O52" s="3"/>
      <c r="P52" s="3"/>
      <c r="Q52" s="3"/>
    </row>
    <row r="53" spans="1:17" x14ac:dyDescent="0.4">
      <c r="A53" s="11"/>
      <c r="B53" s="11"/>
      <c r="C53" s="11"/>
      <c r="D53" s="39"/>
      <c r="E53" s="39"/>
      <c r="F53" s="20"/>
      <c r="G53" s="39"/>
      <c r="H53" s="20"/>
      <c r="I53" s="11"/>
      <c r="J53" s="20"/>
      <c r="K53" s="17"/>
      <c r="L53" s="151"/>
    </row>
    <row r="54" spans="1:17" x14ac:dyDescent="0.4">
      <c r="A54" s="272" t="str">
        <f>A3</f>
        <v>THE BROOKER GROUP PUBLIC COMPANY LIMITED AND ITS SUBSIDIARIES</v>
      </c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</row>
    <row r="55" spans="1:17" x14ac:dyDescent="0.4">
      <c r="A55" s="272" t="s">
        <v>229</v>
      </c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</row>
    <row r="56" spans="1:17" x14ac:dyDescent="0.4">
      <c r="A56" s="272" t="str">
        <f>A5</f>
        <v>FOR  THE YEAR ENDED DECEMBER 31, 2020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</row>
    <row r="57" spans="1:17" x14ac:dyDescent="0.4">
      <c r="A57" s="11"/>
      <c r="B57" s="11"/>
      <c r="C57" s="260"/>
      <c r="F57" s="274" t="s">
        <v>132</v>
      </c>
      <c r="G57" s="274"/>
      <c r="H57" s="274"/>
      <c r="I57" s="274"/>
      <c r="J57" s="274"/>
      <c r="K57" s="274"/>
      <c r="L57" s="274"/>
    </row>
    <row r="58" spans="1:17" ht="18.75" x14ac:dyDescent="0.4">
      <c r="A58" s="11"/>
      <c r="B58" s="11"/>
      <c r="C58" s="11" t="s">
        <v>4</v>
      </c>
      <c r="F58" s="275" t="s">
        <v>205</v>
      </c>
      <c r="G58" s="275"/>
      <c r="H58" s="275"/>
      <c r="I58" s="95"/>
      <c r="J58" s="275" t="s">
        <v>206</v>
      </c>
      <c r="K58" s="275"/>
      <c r="L58" s="275"/>
    </row>
    <row r="59" spans="1:17" ht="18.75" x14ac:dyDescent="0.4">
      <c r="A59" s="11"/>
      <c r="B59" s="11"/>
      <c r="C59" s="11"/>
      <c r="F59" s="275" t="str">
        <f>+F8</f>
        <v>For the years ended December 31</v>
      </c>
      <c r="G59" s="275"/>
      <c r="H59" s="275"/>
      <c r="I59" s="95"/>
      <c r="J59" s="275" t="str">
        <f>+J8</f>
        <v>For the years ended December 31</v>
      </c>
      <c r="K59" s="275"/>
      <c r="L59" s="275"/>
    </row>
    <row r="60" spans="1:17" x14ac:dyDescent="0.4">
      <c r="A60" s="11"/>
      <c r="B60" s="11"/>
      <c r="C60" s="11"/>
      <c r="D60" s="148" t="s">
        <v>133</v>
      </c>
      <c r="E60" s="8"/>
      <c r="F60" s="148">
        <f>+F9</f>
        <v>2020</v>
      </c>
      <c r="H60" s="148">
        <f>+H9</f>
        <v>2019</v>
      </c>
      <c r="J60" s="148">
        <f>+J9</f>
        <v>2020</v>
      </c>
      <c r="K60" s="7"/>
      <c r="L60" s="148">
        <f>+L9</f>
        <v>2019</v>
      </c>
    </row>
    <row r="61" spans="1:17" x14ac:dyDescent="0.4">
      <c r="A61" s="152"/>
      <c r="B61" s="11"/>
      <c r="C61" s="11"/>
      <c r="D61" s="261"/>
      <c r="E61" s="261"/>
      <c r="F61" s="12"/>
      <c r="G61" s="12"/>
      <c r="H61" s="263"/>
      <c r="I61" s="11"/>
      <c r="J61" s="13"/>
      <c r="K61" s="11"/>
      <c r="L61" s="263"/>
    </row>
    <row r="62" spans="1:17" x14ac:dyDescent="0.4">
      <c r="A62" s="11" t="s">
        <v>282</v>
      </c>
      <c r="B62" s="11"/>
      <c r="C62" s="11"/>
      <c r="D62" s="261"/>
      <c r="E62" s="261"/>
      <c r="F62" s="219">
        <f>+F32</f>
        <v>60357951.729999982</v>
      </c>
      <c r="G62" s="195"/>
      <c r="H62" s="219">
        <f>+H32</f>
        <v>736988327.84000003</v>
      </c>
      <c r="I62" s="192"/>
      <c r="J62" s="219">
        <f>+J32</f>
        <v>-20748736.199999996</v>
      </c>
      <c r="K62" s="192"/>
      <c r="L62" s="219">
        <f>+L32</f>
        <v>1265185160.8899999</v>
      </c>
    </row>
    <row r="63" spans="1:17" x14ac:dyDescent="0.4">
      <c r="A63" s="11"/>
      <c r="B63" s="11"/>
      <c r="C63" s="11"/>
      <c r="D63" s="261"/>
      <c r="E63" s="261"/>
      <c r="F63" s="202"/>
      <c r="G63" s="195"/>
      <c r="H63" s="202"/>
      <c r="I63" s="192"/>
      <c r="J63" s="202"/>
      <c r="K63" s="192"/>
      <c r="L63" s="202"/>
    </row>
    <row r="64" spans="1:17" x14ac:dyDescent="0.4">
      <c r="A64" s="11" t="s">
        <v>245</v>
      </c>
      <c r="B64" s="11"/>
      <c r="C64" s="11"/>
      <c r="D64" s="261"/>
      <c r="E64" s="261"/>
      <c r="F64" s="202"/>
      <c r="G64" s="195"/>
      <c r="H64" s="202"/>
      <c r="I64" s="192"/>
      <c r="J64" s="197"/>
      <c r="K64" s="192"/>
      <c r="L64" s="197"/>
    </row>
    <row r="65" spans="1:12" x14ac:dyDescent="0.4">
      <c r="A65" s="11" t="s">
        <v>307</v>
      </c>
      <c r="B65" s="246"/>
      <c r="C65" s="246"/>
      <c r="D65" s="261"/>
      <c r="E65" s="261"/>
      <c r="F65" s="225"/>
      <c r="G65" s="195"/>
      <c r="H65" s="5"/>
      <c r="J65" s="5"/>
      <c r="L65" s="5"/>
    </row>
    <row r="66" spans="1:12" x14ac:dyDescent="0.4">
      <c r="A66" s="246"/>
      <c r="B66" s="11" t="s">
        <v>308</v>
      </c>
      <c r="C66" s="246"/>
      <c r="D66" s="261"/>
      <c r="E66" s="261"/>
      <c r="F66" s="225"/>
      <c r="G66" s="195"/>
      <c r="H66" s="225"/>
      <c r="I66" s="192"/>
      <c r="J66" s="197"/>
      <c r="K66" s="192"/>
      <c r="L66" s="197"/>
    </row>
    <row r="67" spans="1:12" x14ac:dyDescent="0.4">
      <c r="A67" s="11"/>
      <c r="B67" s="178" t="s">
        <v>271</v>
      </c>
      <c r="C67" s="11"/>
      <c r="D67" s="261"/>
      <c r="E67" s="261"/>
      <c r="F67" s="225">
        <v>-3442418.84</v>
      </c>
      <c r="G67" s="195"/>
      <c r="H67" s="225">
        <v>-16308759.43</v>
      </c>
      <c r="I67" s="192"/>
      <c r="J67" s="197">
        <v>0</v>
      </c>
      <c r="K67" s="192"/>
      <c r="L67" s="197">
        <v>0</v>
      </c>
    </row>
    <row r="68" spans="1:12" ht="5.25" customHeight="1" x14ac:dyDescent="0.4">
      <c r="A68" s="11"/>
      <c r="B68" s="178"/>
      <c r="C68" s="11"/>
      <c r="D68" s="261"/>
      <c r="E68" s="261"/>
      <c r="F68" s="225"/>
      <c r="G68" s="195"/>
      <c r="H68" s="225"/>
      <c r="I68" s="192"/>
      <c r="J68" s="197"/>
      <c r="K68" s="192"/>
      <c r="L68" s="197"/>
    </row>
    <row r="69" spans="1:12" hidden="1" x14ac:dyDescent="0.4">
      <c r="A69" s="11" t="s">
        <v>309</v>
      </c>
      <c r="B69" s="246"/>
      <c r="C69" s="11"/>
      <c r="D69" s="261"/>
      <c r="E69" s="261"/>
      <c r="F69" s="225"/>
      <c r="G69" s="195"/>
      <c r="H69" s="225"/>
      <c r="I69" s="192"/>
      <c r="J69" s="197"/>
      <c r="K69" s="192"/>
      <c r="L69" s="197"/>
    </row>
    <row r="70" spans="1:12" hidden="1" x14ac:dyDescent="0.4">
      <c r="A70" s="246"/>
      <c r="B70" s="11" t="s">
        <v>308</v>
      </c>
      <c r="C70" s="11"/>
      <c r="D70" s="261"/>
      <c r="E70" s="261"/>
      <c r="F70" s="225"/>
      <c r="G70" s="195"/>
      <c r="H70" s="225"/>
      <c r="I70" s="192"/>
      <c r="J70" s="197"/>
      <c r="K70" s="192"/>
      <c r="L70" s="197"/>
    </row>
    <row r="71" spans="1:12" hidden="1" x14ac:dyDescent="0.4">
      <c r="A71" s="11"/>
      <c r="B71" s="11" t="s">
        <v>310</v>
      </c>
      <c r="C71" s="11"/>
      <c r="D71" s="261"/>
      <c r="E71" s="261"/>
      <c r="F71" s="225">
        <v>0</v>
      </c>
      <c r="G71" s="195"/>
      <c r="H71" s="225">
        <v>0</v>
      </c>
      <c r="I71" s="192"/>
      <c r="J71" s="197">
        <v>0</v>
      </c>
      <c r="K71" s="192"/>
      <c r="L71" s="197">
        <v>0</v>
      </c>
    </row>
    <row r="72" spans="1:12" hidden="1" x14ac:dyDescent="0.4">
      <c r="A72" s="11"/>
      <c r="B72" s="11" t="s">
        <v>311</v>
      </c>
      <c r="C72" s="11"/>
      <c r="D72" s="261"/>
      <c r="E72" s="261"/>
      <c r="F72" s="219">
        <v>0</v>
      </c>
      <c r="G72" s="195"/>
      <c r="H72" s="219">
        <v>0</v>
      </c>
      <c r="I72" s="192"/>
      <c r="J72" s="194">
        <v>0</v>
      </c>
      <c r="K72" s="192"/>
      <c r="L72" s="194">
        <v>0</v>
      </c>
    </row>
    <row r="73" spans="1:12" x14ac:dyDescent="0.4">
      <c r="A73" s="11" t="s">
        <v>283</v>
      </c>
      <c r="B73" s="11"/>
      <c r="C73" s="11"/>
      <c r="D73" s="261"/>
      <c r="E73" s="261"/>
      <c r="F73" s="223">
        <f>SUM(F65:F72)</f>
        <v>-3442418.84</v>
      </c>
      <c r="G73" s="195"/>
      <c r="H73" s="223">
        <f>SUM(H66:H72)</f>
        <v>-16308759.43</v>
      </c>
      <c r="I73" s="192"/>
      <c r="J73" s="223">
        <f>SUM(J66:J72)</f>
        <v>0</v>
      </c>
      <c r="K73" s="192"/>
      <c r="L73" s="223">
        <f>SUM(L66:L72)</f>
        <v>0</v>
      </c>
    </row>
    <row r="74" spans="1:12" x14ac:dyDescent="0.4">
      <c r="A74" s="11"/>
      <c r="B74" s="11"/>
      <c r="C74" s="11"/>
      <c r="D74" s="261"/>
      <c r="E74" s="261"/>
      <c r="F74" s="202"/>
      <c r="G74" s="195"/>
      <c r="H74" s="202"/>
      <c r="I74" s="192"/>
      <c r="J74" s="196"/>
      <c r="K74" s="192"/>
      <c r="L74" s="196"/>
    </row>
    <row r="75" spans="1:12" ht="18.75" thickBot="1" x14ac:dyDescent="0.45">
      <c r="A75" s="11" t="s">
        <v>284</v>
      </c>
      <c r="B75" s="11"/>
      <c r="C75" s="11"/>
      <c r="D75" s="261"/>
      <c r="E75" s="261"/>
      <c r="F75" s="212">
        <f>+F62+F73</f>
        <v>56915532.889999986</v>
      </c>
      <c r="G75" s="195"/>
      <c r="H75" s="212">
        <f>+H62+H73</f>
        <v>720679568.41000009</v>
      </c>
      <c r="I75" s="192"/>
      <c r="J75" s="212">
        <f>+J62+J73</f>
        <v>-20748736.199999996</v>
      </c>
      <c r="K75" s="192"/>
      <c r="L75" s="212">
        <f>+L62+L73</f>
        <v>1265185160.8899999</v>
      </c>
    </row>
    <row r="76" spans="1:12" ht="18.75" thickTop="1" x14ac:dyDescent="0.4">
      <c r="A76" s="11"/>
      <c r="B76" s="11"/>
      <c r="C76" s="11"/>
      <c r="D76" s="261"/>
      <c r="E76" s="261"/>
      <c r="F76" s="213"/>
      <c r="G76" s="213"/>
      <c r="H76" s="213"/>
      <c r="I76" s="192"/>
      <c r="J76" s="196"/>
      <c r="K76" s="192"/>
      <c r="L76" s="196"/>
    </row>
    <row r="77" spans="1:12" ht="18.75" x14ac:dyDescent="0.4">
      <c r="A77" s="22" t="s">
        <v>246</v>
      </c>
      <c r="B77" s="22"/>
      <c r="C77" s="22"/>
      <c r="D77" s="180"/>
      <c r="E77" s="181"/>
      <c r="F77" s="222"/>
      <c r="G77" s="224"/>
      <c r="H77" s="222"/>
      <c r="I77" s="221"/>
      <c r="J77" s="222"/>
      <c r="K77" s="224"/>
      <c r="L77" s="224"/>
    </row>
    <row r="78" spans="1:12" ht="18.75" x14ac:dyDescent="0.4">
      <c r="A78" s="22"/>
      <c r="B78" s="22" t="s">
        <v>244</v>
      </c>
      <c r="C78" s="22"/>
      <c r="D78" s="180"/>
      <c r="E78" s="182">
        <v>852812933</v>
      </c>
      <c r="F78" s="225">
        <f>+F75-F79</f>
        <v>59780327.819999985</v>
      </c>
      <c r="G78" s="215"/>
      <c r="H78" s="225">
        <f>+H75-H79</f>
        <v>720169964.36000013</v>
      </c>
      <c r="I78" s="215"/>
      <c r="J78" s="225">
        <f>+J75-J79</f>
        <v>-20748736.199999996</v>
      </c>
      <c r="K78" s="215"/>
      <c r="L78" s="225">
        <f>+L75-L79</f>
        <v>1265185160.8899999</v>
      </c>
    </row>
    <row r="79" spans="1:12" ht="18.75" x14ac:dyDescent="0.4">
      <c r="A79" s="22"/>
      <c r="B79" s="11" t="s">
        <v>236</v>
      </c>
      <c r="C79" s="11"/>
      <c r="D79" s="180"/>
      <c r="E79" s="182">
        <v>-1541152</v>
      </c>
      <c r="F79" s="225">
        <f>+F36</f>
        <v>-2864794.93</v>
      </c>
      <c r="G79" s="197"/>
      <c r="H79" s="225">
        <f>+H36</f>
        <v>509604.05</v>
      </c>
      <c r="I79" s="221"/>
      <c r="J79" s="225">
        <f>+J36</f>
        <v>0</v>
      </c>
      <c r="K79" s="221"/>
      <c r="L79" s="225">
        <f>+L36</f>
        <v>0</v>
      </c>
    </row>
    <row r="80" spans="1:12" ht="19.5" thickBot="1" x14ac:dyDescent="0.45">
      <c r="A80" s="97"/>
      <c r="B80" s="97"/>
      <c r="C80" s="97"/>
      <c r="D80" s="180"/>
      <c r="E80" s="182"/>
      <c r="F80" s="226">
        <f>SUM(F78:F79)</f>
        <v>56915532.889999986</v>
      </c>
      <c r="G80" s="224"/>
      <c r="H80" s="220">
        <f>SUM(H78:H79)</f>
        <v>720679568.41000009</v>
      </c>
      <c r="I80" s="224"/>
      <c r="J80" s="226">
        <f>SUM(J78:J79)</f>
        <v>-20748736.199999996</v>
      </c>
      <c r="K80" s="224"/>
      <c r="L80" s="220">
        <f>SUM(L78:L79)</f>
        <v>1265185160.8899999</v>
      </c>
    </row>
    <row r="81" spans="1:12" ht="19.5" thickTop="1" x14ac:dyDescent="0.4">
      <c r="A81" s="97"/>
      <c r="B81" s="97"/>
      <c r="C81" s="97"/>
      <c r="D81" s="180"/>
      <c r="E81" s="182"/>
      <c r="F81" s="225"/>
      <c r="G81" s="224"/>
      <c r="H81" s="215"/>
      <c r="I81" s="224"/>
      <c r="J81" s="215"/>
      <c r="K81" s="224"/>
      <c r="L81" s="215"/>
    </row>
    <row r="82" spans="1:12" ht="18.75" x14ac:dyDescent="0.4">
      <c r="A82" s="17" t="s">
        <v>276</v>
      </c>
      <c r="B82" s="97"/>
      <c r="C82" s="97"/>
      <c r="D82" s="180"/>
      <c r="E82" s="182"/>
      <c r="F82" s="225"/>
      <c r="G82" s="224"/>
      <c r="H82" s="215"/>
      <c r="I82" s="224"/>
      <c r="J82" s="215"/>
      <c r="K82" s="224"/>
      <c r="L82" s="215"/>
    </row>
    <row r="83" spans="1:12" ht="18.75" x14ac:dyDescent="0.4">
      <c r="A83" s="97"/>
      <c r="B83" s="97"/>
      <c r="C83" s="97"/>
      <c r="D83" s="180"/>
      <c r="E83" s="182"/>
      <c r="F83" s="225"/>
      <c r="G83" s="224"/>
      <c r="H83" s="215"/>
      <c r="I83" s="224"/>
      <c r="J83" s="215"/>
      <c r="K83" s="224"/>
      <c r="L83" s="215"/>
    </row>
    <row r="84" spans="1:12" ht="18.75" x14ac:dyDescent="0.4">
      <c r="A84" s="97"/>
      <c r="B84" s="97"/>
      <c r="C84" s="97"/>
      <c r="D84" s="180"/>
      <c r="E84" s="182"/>
      <c r="F84" s="225"/>
      <c r="G84" s="224"/>
      <c r="H84" s="215"/>
      <c r="I84" s="224"/>
      <c r="J84" s="215"/>
      <c r="K84" s="224"/>
      <c r="L84" s="215"/>
    </row>
    <row r="85" spans="1:12" ht="18.75" x14ac:dyDescent="0.4">
      <c r="A85" s="97"/>
      <c r="B85" s="97"/>
      <c r="C85" s="97"/>
      <c r="D85" s="180"/>
      <c r="E85" s="182"/>
      <c r="F85" s="225"/>
      <c r="G85" s="224"/>
      <c r="H85" s="215"/>
      <c r="I85" s="224"/>
      <c r="J85" s="215"/>
      <c r="K85" s="224"/>
      <c r="L85" s="215"/>
    </row>
    <row r="86" spans="1:12" ht="18.75" x14ac:dyDescent="0.4">
      <c r="A86" s="97"/>
      <c r="B86" s="97"/>
      <c r="C86" s="97"/>
      <c r="D86" s="180"/>
      <c r="E86" s="182"/>
      <c r="F86" s="225"/>
      <c r="G86" s="224"/>
      <c r="H86" s="215"/>
      <c r="I86" s="224"/>
      <c r="J86" s="215"/>
      <c r="K86" s="224"/>
      <c r="L86" s="215"/>
    </row>
    <row r="87" spans="1:12" ht="18.75" x14ac:dyDescent="0.4">
      <c r="A87" s="97"/>
      <c r="B87" s="97"/>
      <c r="C87" s="97"/>
      <c r="D87" s="180"/>
      <c r="E87" s="182"/>
      <c r="F87" s="225"/>
      <c r="G87" s="224"/>
      <c r="H87" s="215"/>
      <c r="I87" s="224"/>
      <c r="J87" s="215"/>
      <c r="K87" s="224"/>
      <c r="L87" s="215"/>
    </row>
    <row r="88" spans="1:12" ht="18.75" x14ac:dyDescent="0.4">
      <c r="A88" s="97"/>
      <c r="B88" s="97"/>
      <c r="C88" s="97"/>
      <c r="D88" s="180"/>
      <c r="E88" s="182"/>
      <c r="F88" s="225"/>
      <c r="G88" s="224"/>
      <c r="H88" s="215"/>
      <c r="I88" s="224"/>
      <c r="J88" s="215"/>
      <c r="K88" s="224"/>
      <c r="L88" s="215"/>
    </row>
    <row r="89" spans="1:12" ht="18.75" x14ac:dyDescent="0.4">
      <c r="A89" s="97"/>
      <c r="B89" s="97"/>
      <c r="C89" s="97"/>
      <c r="D89" s="180"/>
      <c r="E89" s="182"/>
      <c r="F89" s="225"/>
      <c r="G89" s="224"/>
      <c r="H89" s="215"/>
      <c r="I89" s="224"/>
      <c r="J89" s="215"/>
      <c r="K89" s="224"/>
      <c r="L89" s="215"/>
    </row>
    <row r="90" spans="1:12" ht="18.75" x14ac:dyDescent="0.4">
      <c r="A90" s="97"/>
      <c r="B90" s="97"/>
      <c r="C90" s="97"/>
      <c r="D90" s="180"/>
      <c r="E90" s="182"/>
      <c r="F90" s="225"/>
      <c r="G90" s="224"/>
      <c r="H90" s="215"/>
      <c r="I90" s="224"/>
      <c r="J90" s="215"/>
      <c r="K90" s="224"/>
      <c r="L90" s="215"/>
    </row>
    <row r="91" spans="1:12" ht="18.75" x14ac:dyDescent="0.4">
      <c r="A91" s="97"/>
      <c r="B91" s="97"/>
      <c r="C91" s="97"/>
      <c r="D91" s="180"/>
      <c r="E91" s="182"/>
      <c r="F91" s="225"/>
      <c r="G91" s="224"/>
      <c r="H91" s="215"/>
      <c r="I91" s="224"/>
      <c r="J91" s="215"/>
      <c r="K91" s="224"/>
      <c r="L91" s="215"/>
    </row>
    <row r="92" spans="1:12" ht="18.75" x14ac:dyDescent="0.4">
      <c r="A92" s="97"/>
      <c r="B92" s="97"/>
      <c r="C92" s="97"/>
      <c r="D92" s="180"/>
      <c r="E92" s="182"/>
      <c r="F92" s="225"/>
      <c r="G92" s="224"/>
      <c r="H92" s="215"/>
      <c r="I92" s="224"/>
      <c r="J92" s="215"/>
      <c r="K92" s="224"/>
      <c r="L92" s="215"/>
    </row>
    <row r="93" spans="1:12" ht="18.75" x14ac:dyDescent="0.4">
      <c r="A93" s="97"/>
      <c r="B93" s="97"/>
      <c r="C93" s="97"/>
      <c r="D93" s="180"/>
      <c r="E93" s="182"/>
      <c r="F93" s="225"/>
      <c r="G93" s="224"/>
      <c r="H93" s="215"/>
      <c r="I93" s="224"/>
      <c r="J93" s="215"/>
      <c r="K93" s="224"/>
      <c r="L93" s="215"/>
    </row>
    <row r="94" spans="1:12" ht="18.75" x14ac:dyDescent="0.4">
      <c r="A94" s="97"/>
      <c r="B94" s="97"/>
      <c r="C94" s="97"/>
      <c r="D94" s="180"/>
      <c r="E94" s="182"/>
      <c r="F94" s="225"/>
      <c r="G94" s="224"/>
      <c r="H94" s="215"/>
      <c r="I94" s="224"/>
      <c r="J94" s="215"/>
      <c r="K94" s="224"/>
      <c r="L94" s="215"/>
    </row>
    <row r="95" spans="1:12" ht="18.75" x14ac:dyDescent="0.4">
      <c r="A95" s="97"/>
      <c r="B95" s="97"/>
      <c r="C95" s="97"/>
      <c r="D95" s="180"/>
      <c r="E95" s="182"/>
      <c r="F95" s="29"/>
      <c r="G95" s="182"/>
      <c r="H95" s="19"/>
      <c r="I95" s="182"/>
      <c r="J95" s="19"/>
      <c r="K95" s="182"/>
      <c r="L95" s="19"/>
    </row>
    <row r="96" spans="1:12" x14ac:dyDescent="0.4">
      <c r="A96" s="156"/>
      <c r="B96" s="11"/>
      <c r="C96" s="11"/>
      <c r="D96" s="261"/>
      <c r="E96" s="261"/>
      <c r="F96" s="261"/>
      <c r="G96" s="261"/>
      <c r="H96" s="261"/>
      <c r="I96" s="11"/>
      <c r="J96" s="13"/>
      <c r="K96" s="11"/>
      <c r="L96" s="13"/>
    </row>
    <row r="97" spans="1:12" x14ac:dyDescent="0.4">
      <c r="A97" s="11"/>
      <c r="B97" s="11"/>
      <c r="C97" s="11"/>
      <c r="D97" s="261"/>
      <c r="E97" s="261"/>
      <c r="F97" s="261"/>
      <c r="G97" s="261"/>
      <c r="H97" s="261"/>
      <c r="I97" s="11"/>
      <c r="J97" s="13"/>
      <c r="K97" s="11"/>
      <c r="L97" s="13"/>
    </row>
    <row r="98" spans="1:12" x14ac:dyDescent="0.4">
      <c r="A98" s="261"/>
      <c r="B98" s="30" t="s">
        <v>145</v>
      </c>
      <c r="C98" s="261"/>
      <c r="D98" s="30"/>
      <c r="E98" s="261"/>
      <c r="F98" s="30" t="s">
        <v>145</v>
      </c>
      <c r="G98" s="261"/>
      <c r="H98" s="261"/>
      <c r="I98" s="261"/>
      <c r="J98" s="261"/>
      <c r="K98" s="261"/>
      <c r="L98" s="261"/>
    </row>
    <row r="99" spans="1:12" x14ac:dyDescent="0.4">
      <c r="A99" s="276"/>
      <c r="B99" s="276"/>
      <c r="C99" s="276"/>
      <c r="D99" s="276"/>
      <c r="E99" s="276"/>
      <c r="F99" s="276"/>
      <c r="G99" s="276"/>
      <c r="H99" s="276"/>
      <c r="I99" s="276"/>
      <c r="J99" s="276"/>
      <c r="K99" s="276"/>
      <c r="L99" s="276"/>
    </row>
    <row r="100" spans="1:12" x14ac:dyDescent="0.4">
      <c r="A100" s="276"/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</row>
  </sheetData>
  <mergeCells count="19">
    <mergeCell ref="A54:L54"/>
    <mergeCell ref="A3:L3"/>
    <mergeCell ref="A4:L4"/>
    <mergeCell ref="A5:L5"/>
    <mergeCell ref="A51:L51"/>
    <mergeCell ref="F7:H7"/>
    <mergeCell ref="J7:L7"/>
    <mergeCell ref="F8:H8"/>
    <mergeCell ref="F6:L6"/>
    <mergeCell ref="J8:L8"/>
    <mergeCell ref="A100:L100"/>
    <mergeCell ref="A99:L99"/>
    <mergeCell ref="A55:L55"/>
    <mergeCell ref="A56:L56"/>
    <mergeCell ref="F59:H59"/>
    <mergeCell ref="J59:L59"/>
    <mergeCell ref="F57:L57"/>
    <mergeCell ref="F58:H58"/>
    <mergeCell ref="J58:L58"/>
  </mergeCells>
  <phoneticPr fontId="0" type="noConversion"/>
  <conditionalFormatting sqref="F77:L77 G36 I36:K36 K79:K95 I79:I95 G79:G95 E77:E95">
    <cfRule type="expression" priority="3" stopIfTrue="1">
      <formula>"if(E11&gt;0,#,##0;(#,##0),"-")"</formula>
    </cfRule>
  </conditionalFormatting>
  <conditionalFormatting sqref="L36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1" manualBreakCount="1">
    <brk id="5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9"/>
  <sheetViews>
    <sheetView view="pageBreakPreview" zoomScale="120" zoomScaleNormal="120" zoomScaleSheetLayoutView="120" workbookViewId="0">
      <selection activeCell="D11" sqref="D11"/>
    </sheetView>
  </sheetViews>
  <sheetFormatPr defaultRowHeight="16.5" customHeight="1" x14ac:dyDescent="0.4"/>
  <cols>
    <col min="1" max="3" width="2.7109375" style="22" customWidth="1"/>
    <col min="4" max="4" width="44" style="22" bestFit="1" customWidth="1"/>
    <col min="5" max="5" width="7.7109375" style="15" customWidth="1"/>
    <col min="6" max="6" width="1.28515625" style="15" customWidth="1"/>
    <col min="7" max="7" width="12.42578125" style="22" customWidth="1"/>
    <col min="8" max="8" width="0.7109375" style="22" customWidth="1"/>
    <col min="9" max="9" width="13" style="22" customWidth="1"/>
    <col min="10" max="10" width="0.5703125" style="22" customWidth="1"/>
    <col min="11" max="11" width="12.28515625" style="155" bestFit="1" customWidth="1"/>
    <col min="12" max="12" width="0.710937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62"/>
    </row>
    <row r="2" spans="1:15" ht="16.5" customHeight="1" x14ac:dyDescent="0.4">
      <c r="M2" s="262"/>
    </row>
    <row r="3" spans="1:15" ht="16.5" customHeight="1" x14ac:dyDescent="0.4">
      <c r="A3" s="272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</row>
    <row r="4" spans="1:15" ht="16.5" customHeight="1" x14ac:dyDescent="0.4">
      <c r="A4" s="278" t="s">
        <v>179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</row>
    <row r="5" spans="1:15" ht="16.5" customHeight="1" x14ac:dyDescent="0.4">
      <c r="A5" s="278" t="s">
        <v>341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</row>
    <row r="6" spans="1:15" ht="16.5" customHeight="1" x14ac:dyDescent="0.4">
      <c r="A6" s="263"/>
      <c r="B6" s="263"/>
      <c r="C6" s="263"/>
      <c r="D6" s="263"/>
      <c r="E6" s="94"/>
      <c r="F6" s="94"/>
      <c r="G6" s="289" t="s">
        <v>166</v>
      </c>
      <c r="H6" s="289"/>
      <c r="I6" s="289"/>
      <c r="J6" s="289"/>
      <c r="K6" s="289"/>
      <c r="L6" s="289"/>
      <c r="M6" s="289"/>
    </row>
    <row r="7" spans="1:15" ht="16.5" customHeight="1" x14ac:dyDescent="0.4">
      <c r="E7" s="94"/>
      <c r="F7" s="94"/>
      <c r="G7" s="275" t="s">
        <v>205</v>
      </c>
      <c r="H7" s="275"/>
      <c r="I7" s="275"/>
      <c r="J7" s="95"/>
      <c r="K7" s="275" t="s">
        <v>206</v>
      </c>
      <c r="L7" s="275"/>
      <c r="M7" s="275"/>
    </row>
    <row r="8" spans="1:15" ht="16.5" customHeight="1" x14ac:dyDescent="0.4">
      <c r="E8" s="94"/>
      <c r="F8" s="94"/>
      <c r="G8" s="275" t="s">
        <v>280</v>
      </c>
      <c r="H8" s="275"/>
      <c r="I8" s="275"/>
      <c r="J8" s="95"/>
      <c r="K8" s="275" t="s">
        <v>280</v>
      </c>
      <c r="L8" s="275"/>
      <c r="M8" s="275"/>
    </row>
    <row r="9" spans="1:15" ht="16.5" customHeight="1" x14ac:dyDescent="0.4">
      <c r="E9" s="94"/>
      <c r="F9" s="96"/>
      <c r="G9" s="234">
        <v>2020</v>
      </c>
      <c r="H9" s="94"/>
      <c r="I9" s="234">
        <v>2019</v>
      </c>
      <c r="J9" s="95"/>
      <c r="K9" s="235">
        <f>+G9</f>
        <v>2020</v>
      </c>
      <c r="L9" s="94"/>
      <c r="M9" s="235">
        <f>+I9</f>
        <v>2019</v>
      </c>
      <c r="N9" s="261"/>
      <c r="O9" s="34"/>
    </row>
    <row r="10" spans="1:15" ht="16.5" customHeight="1" x14ac:dyDescent="0.4">
      <c r="A10" s="22" t="s">
        <v>180</v>
      </c>
      <c r="B10" s="17"/>
      <c r="C10" s="17"/>
      <c r="D10" s="17"/>
      <c r="E10" s="94"/>
      <c r="F10" s="25"/>
      <c r="G10" s="177"/>
      <c r="H10" s="177"/>
      <c r="I10" s="177"/>
      <c r="J10" s="155"/>
      <c r="L10" s="155"/>
      <c r="M10" s="155"/>
    </row>
    <row r="11" spans="1:15" ht="16.5" customHeight="1" x14ac:dyDescent="0.4">
      <c r="A11" s="17"/>
      <c r="B11" s="22" t="s">
        <v>272</v>
      </c>
      <c r="C11" s="17"/>
      <c r="D11" s="17"/>
      <c r="E11" s="94"/>
      <c r="F11" s="25"/>
      <c r="G11" s="196">
        <f>+'PL_Q4-63'!F32</f>
        <v>60357951.729999982</v>
      </c>
      <c r="H11" s="196"/>
      <c r="I11" s="196">
        <f>+'PL_Q4-63'!H32</f>
        <v>736988327.84000003</v>
      </c>
      <c r="J11" s="196"/>
      <c r="K11" s="196">
        <f>+'PL_Q4-63'!J32</f>
        <v>-20748736.199999996</v>
      </c>
      <c r="L11" s="196"/>
      <c r="M11" s="196">
        <f>+'PL_Q4-63'!L32</f>
        <v>1265185160.8899999</v>
      </c>
    </row>
    <row r="12" spans="1:15" ht="16.5" customHeight="1" x14ac:dyDescent="0.4">
      <c r="A12" s="17"/>
      <c r="B12" s="22" t="s">
        <v>182</v>
      </c>
      <c r="C12" s="17"/>
      <c r="D12" s="17"/>
      <c r="E12" s="94"/>
      <c r="F12" s="25"/>
      <c r="G12" s="196"/>
      <c r="H12" s="196"/>
      <c r="I12" s="196"/>
      <c r="J12" s="196"/>
      <c r="K12" s="196"/>
      <c r="L12" s="196"/>
      <c r="M12" s="196"/>
    </row>
    <row r="13" spans="1:15" ht="16.5" customHeight="1" x14ac:dyDescent="0.4">
      <c r="A13" s="17"/>
      <c r="C13" s="22" t="s">
        <v>201</v>
      </c>
      <c r="D13" s="17"/>
      <c r="E13" s="25"/>
      <c r="F13" s="25"/>
      <c r="G13" s="196"/>
      <c r="H13" s="196"/>
      <c r="I13" s="196"/>
      <c r="J13" s="196"/>
      <c r="K13" s="196"/>
      <c r="L13" s="196"/>
      <c r="M13" s="196"/>
    </row>
    <row r="14" spans="1:15" ht="16.5" customHeight="1" x14ac:dyDescent="0.4">
      <c r="A14" s="17"/>
      <c r="C14" s="22" t="s">
        <v>181</v>
      </c>
      <c r="D14" s="22" t="s">
        <v>183</v>
      </c>
      <c r="E14" s="26" t="s">
        <v>357</v>
      </c>
      <c r="F14" s="25"/>
      <c r="G14" s="196">
        <v>4469561.66</v>
      </c>
      <c r="H14" s="196"/>
      <c r="I14" s="196">
        <v>3647233.63</v>
      </c>
      <c r="J14" s="196"/>
      <c r="K14" s="196">
        <v>4469561.66</v>
      </c>
      <c r="L14" s="196"/>
      <c r="M14" s="196">
        <v>3280830.39</v>
      </c>
    </row>
    <row r="15" spans="1:15" ht="16.5" customHeight="1" x14ac:dyDescent="0.4">
      <c r="A15" s="17"/>
      <c r="B15" s="17"/>
      <c r="C15" s="17"/>
      <c r="D15" s="17" t="s">
        <v>219</v>
      </c>
      <c r="E15" s="26"/>
      <c r="F15" s="25"/>
      <c r="G15" s="196">
        <v>0</v>
      </c>
      <c r="H15" s="196"/>
      <c r="I15" s="196">
        <v>219210958.91999999</v>
      </c>
      <c r="J15" s="196"/>
      <c r="K15" s="196">
        <v>0</v>
      </c>
      <c r="L15" s="196"/>
      <c r="M15" s="196">
        <v>219210958.91999999</v>
      </c>
    </row>
    <row r="16" spans="1:15" ht="16.5" customHeight="1" x14ac:dyDescent="0.4">
      <c r="A16" s="17"/>
      <c r="B16" s="17"/>
      <c r="C16" s="17"/>
      <c r="D16" s="17" t="s">
        <v>337</v>
      </c>
      <c r="E16" s="256">
        <v>8.3000000000000007</v>
      </c>
      <c r="F16" s="25"/>
      <c r="G16" s="196">
        <v>0</v>
      </c>
      <c r="H16" s="196"/>
      <c r="I16" s="196">
        <v>-587222864</v>
      </c>
      <c r="J16" s="196"/>
      <c r="K16" s="196">
        <v>0</v>
      </c>
      <c r="L16" s="196"/>
      <c r="M16" s="196">
        <v>-587222864</v>
      </c>
    </row>
    <row r="17" spans="1:13" ht="16.5" customHeight="1" x14ac:dyDescent="0.4">
      <c r="A17" s="17"/>
      <c r="B17" s="17"/>
      <c r="C17" s="17"/>
      <c r="D17" s="21" t="s">
        <v>353</v>
      </c>
      <c r="E17" s="175" t="s">
        <v>358</v>
      </c>
      <c r="F17" s="26"/>
      <c r="G17" s="196">
        <v>-59621361.939999998</v>
      </c>
      <c r="H17" s="197"/>
      <c r="I17" s="196">
        <v>243462519.24000001</v>
      </c>
      <c r="J17" s="197"/>
      <c r="K17" s="196">
        <v>55877577.219999999</v>
      </c>
      <c r="L17" s="196"/>
      <c r="M17" s="196">
        <v>157880559.36000001</v>
      </c>
    </row>
    <row r="18" spans="1:13" ht="16.5" customHeight="1" x14ac:dyDescent="0.4">
      <c r="A18" s="17"/>
      <c r="B18" s="17"/>
      <c r="C18" s="17"/>
      <c r="D18" s="44" t="s">
        <v>221</v>
      </c>
      <c r="E18" s="22"/>
      <c r="F18" s="22"/>
      <c r="G18" s="192">
        <v>0</v>
      </c>
      <c r="H18" s="192"/>
      <c r="I18" s="192">
        <v>0</v>
      </c>
      <c r="J18" s="192"/>
      <c r="K18" s="192">
        <v>0</v>
      </c>
      <c r="L18" s="192"/>
      <c r="M18" s="192">
        <v>-560010720</v>
      </c>
    </row>
    <row r="19" spans="1:13" ht="16.5" customHeight="1" x14ac:dyDescent="0.4">
      <c r="A19" s="17"/>
      <c r="B19" s="17"/>
      <c r="C19" s="17"/>
      <c r="D19" s="44" t="s">
        <v>321</v>
      </c>
      <c r="E19" s="261"/>
      <c r="F19" s="26"/>
      <c r="G19" s="196">
        <v>-22905118.120000001</v>
      </c>
      <c r="H19" s="197"/>
      <c r="I19" s="196">
        <v>-21177679.09</v>
      </c>
      <c r="J19" s="197"/>
      <c r="K19" s="192">
        <v>-22044018.120000001</v>
      </c>
      <c r="L19" s="196"/>
      <c r="M19" s="192">
        <v>-19460437.34</v>
      </c>
    </row>
    <row r="20" spans="1:13" ht="16.5" customHeight="1" x14ac:dyDescent="0.4">
      <c r="A20" s="17"/>
      <c r="B20" s="17"/>
      <c r="C20" s="17"/>
      <c r="D20" s="44" t="s">
        <v>273</v>
      </c>
      <c r="E20" s="261">
        <v>17</v>
      </c>
      <c r="F20" s="26"/>
      <c r="G20" s="196">
        <v>2498110</v>
      </c>
      <c r="H20" s="197"/>
      <c r="I20" s="196">
        <v>2366482</v>
      </c>
      <c r="J20" s="197"/>
      <c r="K20" s="196">
        <v>2310200</v>
      </c>
      <c r="L20" s="196"/>
      <c r="M20" s="196">
        <v>2156485.67</v>
      </c>
    </row>
    <row r="21" spans="1:13" ht="16.5" customHeight="1" x14ac:dyDescent="0.4">
      <c r="A21" s="17"/>
      <c r="B21" s="17"/>
      <c r="C21" s="17"/>
      <c r="D21" s="44" t="s">
        <v>285</v>
      </c>
      <c r="E21" s="261">
        <v>19.100000000000001</v>
      </c>
      <c r="F21" s="26"/>
      <c r="G21" s="22">
        <v>16784253.120000001</v>
      </c>
      <c r="I21" s="22">
        <v>169484160.31999999</v>
      </c>
      <c r="K21" s="196">
        <v>16784253.120000001</v>
      </c>
      <c r="M21" s="196">
        <v>169484160.31999999</v>
      </c>
    </row>
    <row r="22" spans="1:13" ht="16.5" customHeight="1" x14ac:dyDescent="0.4">
      <c r="A22" s="17"/>
      <c r="B22" s="17"/>
      <c r="C22" s="17"/>
      <c r="D22" s="44" t="s">
        <v>274</v>
      </c>
      <c r="E22" s="261">
        <v>19.100000000000001</v>
      </c>
      <c r="F22" s="26"/>
      <c r="G22" s="197">
        <v>-17240479.800000001</v>
      </c>
      <c r="H22" s="197"/>
      <c r="I22" s="197">
        <v>-395940.45</v>
      </c>
      <c r="J22" s="197"/>
      <c r="K22" s="22">
        <v>-18933675.800000001</v>
      </c>
      <c r="L22" s="197"/>
      <c r="M22" s="22">
        <v>6371291.3499999996</v>
      </c>
    </row>
    <row r="23" spans="1:13" ht="16.5" customHeight="1" x14ac:dyDescent="0.4">
      <c r="A23" s="17"/>
      <c r="B23" s="17"/>
      <c r="C23" s="17"/>
      <c r="D23" s="44" t="s">
        <v>213</v>
      </c>
      <c r="E23" s="26"/>
      <c r="F23" s="26"/>
      <c r="G23" s="194">
        <v>2381917.77</v>
      </c>
      <c r="H23" s="196"/>
      <c r="I23" s="194">
        <v>14117960.34</v>
      </c>
      <c r="J23" s="196"/>
      <c r="K23" s="194">
        <v>2547163.6800000002</v>
      </c>
      <c r="L23" s="196"/>
      <c r="M23" s="194">
        <v>14508122.42</v>
      </c>
    </row>
    <row r="24" spans="1:13" ht="16.5" customHeight="1" x14ac:dyDescent="0.4">
      <c r="A24" s="17"/>
      <c r="B24" s="17" t="s">
        <v>247</v>
      </c>
      <c r="C24" s="17"/>
      <c r="D24" s="17"/>
      <c r="E24" s="26"/>
      <c r="F24" s="26"/>
      <c r="G24" s="196">
        <f>+SUM(G11:G23)</f>
        <v>-13275165.580000013</v>
      </c>
      <c r="H24" s="197"/>
      <c r="I24" s="196">
        <f>+SUM(I11:I23)</f>
        <v>780481158.74999988</v>
      </c>
      <c r="J24" s="197"/>
      <c r="K24" s="196">
        <f>+SUM(K11:K23)</f>
        <v>20262325.560000006</v>
      </c>
      <c r="L24" s="197"/>
      <c r="M24" s="196">
        <f>+SUM(M11:M23)</f>
        <v>671383547.98000002</v>
      </c>
    </row>
    <row r="25" spans="1:13" ht="16.5" customHeight="1" x14ac:dyDescent="0.4">
      <c r="A25" s="17"/>
      <c r="B25" s="242" t="s">
        <v>184</v>
      </c>
      <c r="C25" s="17"/>
      <c r="D25" s="17"/>
      <c r="E25" s="26"/>
      <c r="F25" s="26"/>
      <c r="G25" s="196"/>
      <c r="H25" s="197"/>
      <c r="I25" s="196"/>
      <c r="J25" s="197"/>
      <c r="K25" s="196"/>
      <c r="L25" s="197"/>
      <c r="M25" s="196"/>
    </row>
    <row r="26" spans="1:13" ht="16.5" customHeight="1" x14ac:dyDescent="0.4">
      <c r="A26" s="17"/>
      <c r="B26" s="17"/>
      <c r="C26" s="150" t="s">
        <v>345</v>
      </c>
      <c r="D26" s="17"/>
      <c r="E26" s="37">
        <v>8.3000000000000007</v>
      </c>
      <c r="F26" s="25"/>
      <c r="G26" s="196">
        <v>-71321670.870000005</v>
      </c>
      <c r="H26" s="196"/>
      <c r="I26" s="196">
        <v>-80495624.799999997</v>
      </c>
      <c r="J26" s="196"/>
      <c r="K26" s="196">
        <v>33135302.329999998</v>
      </c>
      <c r="L26" s="196"/>
      <c r="M26" s="196">
        <v>-149910656.86000001</v>
      </c>
    </row>
    <row r="27" spans="1:13" ht="16.5" customHeight="1" x14ac:dyDescent="0.4">
      <c r="A27" s="17"/>
      <c r="B27" s="17"/>
      <c r="C27" s="17" t="s">
        <v>238</v>
      </c>
      <c r="D27" s="17"/>
      <c r="E27" s="25">
        <v>5</v>
      </c>
      <c r="F27" s="25"/>
      <c r="G27" s="196">
        <v>12757697.34</v>
      </c>
      <c r="H27" s="196"/>
      <c r="I27" s="196">
        <v>138217994.16</v>
      </c>
      <c r="J27" s="196"/>
      <c r="K27" s="196">
        <v>11313197.34</v>
      </c>
      <c r="L27" s="196"/>
      <c r="M27" s="196">
        <v>35913558.240000002</v>
      </c>
    </row>
    <row r="28" spans="1:13" ht="16.5" customHeight="1" x14ac:dyDescent="0.4">
      <c r="A28" s="17"/>
      <c r="B28" s="17"/>
      <c r="C28" s="17" t="s">
        <v>237</v>
      </c>
      <c r="D28" s="17"/>
      <c r="E28" s="37">
        <v>3.2</v>
      </c>
      <c r="F28" s="25"/>
      <c r="G28" s="196">
        <v>11929240.380000001</v>
      </c>
      <c r="H28" s="196"/>
      <c r="I28" s="196">
        <v>-10034174.560000001</v>
      </c>
      <c r="J28" s="196"/>
      <c r="K28" s="196">
        <v>8275764.7800000003</v>
      </c>
      <c r="L28" s="196"/>
      <c r="M28" s="196">
        <v>-13076286.140000001</v>
      </c>
    </row>
    <row r="29" spans="1:13" ht="16.5" customHeight="1" x14ac:dyDescent="0.4">
      <c r="A29" s="17"/>
      <c r="B29" s="17"/>
      <c r="C29" s="17" t="s">
        <v>256</v>
      </c>
      <c r="D29" s="17"/>
      <c r="E29" s="25">
        <v>6</v>
      </c>
      <c r="F29" s="25"/>
      <c r="G29" s="196">
        <v>31327493.800000001</v>
      </c>
      <c r="H29" s="196"/>
      <c r="I29" s="196">
        <v>24869191.989999998</v>
      </c>
      <c r="J29" s="196"/>
      <c r="K29" s="196">
        <v>31295942.079999998</v>
      </c>
      <c r="L29" s="196"/>
      <c r="M29" s="196">
        <v>24938717.32</v>
      </c>
    </row>
    <row r="30" spans="1:13" ht="16.5" customHeight="1" x14ac:dyDescent="0.4">
      <c r="A30" s="17"/>
      <c r="B30" s="17"/>
      <c r="C30" s="17" t="s">
        <v>255</v>
      </c>
      <c r="D30" s="17"/>
      <c r="E30" s="37">
        <v>3.3</v>
      </c>
      <c r="F30" s="25"/>
      <c r="G30" s="196">
        <v>0</v>
      </c>
      <c r="H30" s="196"/>
      <c r="I30" s="196">
        <v>0</v>
      </c>
      <c r="J30" s="196"/>
      <c r="K30" s="196">
        <v>-2808656.64</v>
      </c>
      <c r="L30" s="196"/>
      <c r="M30" s="196">
        <v>67621608.519999996</v>
      </c>
    </row>
    <row r="31" spans="1:13" ht="16.5" customHeight="1" x14ac:dyDescent="0.4">
      <c r="A31" s="17"/>
      <c r="B31" s="17"/>
      <c r="C31" s="17" t="s">
        <v>187</v>
      </c>
      <c r="D31" s="17"/>
      <c r="E31" s="25"/>
      <c r="F31" s="25"/>
      <c r="G31" s="196">
        <v>22508376.920000002</v>
      </c>
      <c r="H31" s="196"/>
      <c r="I31" s="196">
        <v>-4321966.91</v>
      </c>
      <c r="J31" s="196"/>
      <c r="K31" s="196">
        <v>22039637.75</v>
      </c>
      <c r="L31" s="196"/>
      <c r="M31" s="196">
        <v>-4191016.58</v>
      </c>
    </row>
    <row r="32" spans="1:13" ht="16.5" customHeight="1" x14ac:dyDescent="0.4">
      <c r="A32" s="17"/>
      <c r="B32" s="17"/>
      <c r="C32" s="17" t="s">
        <v>140</v>
      </c>
      <c r="D32" s="17"/>
      <c r="E32" s="25"/>
      <c r="F32" s="25"/>
      <c r="G32" s="196">
        <v>309348555.52999997</v>
      </c>
      <c r="H32" s="196"/>
      <c r="I32" s="196">
        <v>-76854198.870000005</v>
      </c>
      <c r="J32" s="196"/>
      <c r="K32" s="196">
        <v>309348555.52999997</v>
      </c>
      <c r="L32" s="196"/>
      <c r="M32" s="196">
        <v>-76821627.25</v>
      </c>
    </row>
    <row r="33" spans="1:13" ht="16.5" customHeight="1" x14ac:dyDescent="0.4">
      <c r="A33" s="17"/>
      <c r="B33" s="17" t="s">
        <v>188</v>
      </c>
      <c r="C33" s="17"/>
      <c r="D33" s="17"/>
      <c r="E33" s="25"/>
      <c r="F33" s="25"/>
      <c r="G33" s="196"/>
      <c r="H33" s="196"/>
      <c r="I33" s="196"/>
      <c r="J33" s="196"/>
      <c r="K33" s="196"/>
      <c r="L33" s="196"/>
      <c r="M33" s="196"/>
    </row>
    <row r="34" spans="1:13" ht="16.5" customHeight="1" x14ac:dyDescent="0.4">
      <c r="A34" s="17"/>
      <c r="B34" s="17"/>
      <c r="C34" s="17" t="s">
        <v>240</v>
      </c>
      <c r="D34" s="17"/>
      <c r="E34" s="25">
        <v>14</v>
      </c>
      <c r="F34" s="25"/>
      <c r="G34" s="196">
        <v>-199486529.86000001</v>
      </c>
      <c r="H34" s="196"/>
      <c r="I34" s="196">
        <v>197786449.49000001</v>
      </c>
      <c r="J34" s="196"/>
      <c r="K34" s="196">
        <v>-194140800</v>
      </c>
      <c r="L34" s="196"/>
      <c r="M34" s="196">
        <v>194140800</v>
      </c>
    </row>
    <row r="35" spans="1:13" ht="16.5" customHeight="1" x14ac:dyDescent="0.4">
      <c r="A35" s="17"/>
      <c r="B35" s="17"/>
      <c r="C35" s="17" t="s">
        <v>239</v>
      </c>
      <c r="D35" s="17"/>
      <c r="E35" s="37">
        <v>3.5</v>
      </c>
      <c r="F35" s="25"/>
      <c r="G35" s="196">
        <v>0</v>
      </c>
      <c r="H35" s="196"/>
      <c r="I35" s="196">
        <v>0</v>
      </c>
      <c r="J35" s="196"/>
      <c r="K35" s="196">
        <v>-89540000</v>
      </c>
      <c r="L35" s="196"/>
      <c r="M35" s="196">
        <v>89540000</v>
      </c>
    </row>
    <row r="36" spans="1:13" ht="16.5" customHeight="1" x14ac:dyDescent="0.4">
      <c r="A36" s="17"/>
      <c r="B36" s="17"/>
      <c r="C36" s="17" t="s">
        <v>258</v>
      </c>
      <c r="D36" s="17"/>
      <c r="E36" s="25">
        <v>15</v>
      </c>
      <c r="F36" s="25"/>
      <c r="G36" s="196">
        <v>-42889756.399999999</v>
      </c>
      <c r="H36" s="196"/>
      <c r="I36" s="196">
        <v>56241734.359999999</v>
      </c>
      <c r="J36" s="196"/>
      <c r="K36" s="196">
        <v>-42787521.969999999</v>
      </c>
      <c r="L36" s="196"/>
      <c r="M36" s="196">
        <v>46661841.130000003</v>
      </c>
    </row>
    <row r="37" spans="1:13" ht="16.5" customHeight="1" x14ac:dyDescent="0.4">
      <c r="A37" s="17"/>
      <c r="B37" s="17"/>
      <c r="C37" s="17" t="s">
        <v>148</v>
      </c>
      <c r="D37" s="17"/>
      <c r="E37" s="25"/>
      <c r="F37" s="25"/>
      <c r="G37" s="196">
        <v>-160510086.88</v>
      </c>
      <c r="H37" s="196"/>
      <c r="I37" s="196">
        <v>16504568.189999999</v>
      </c>
      <c r="J37" s="196"/>
      <c r="K37" s="196">
        <v>-160365596.21000001</v>
      </c>
      <c r="L37" s="196"/>
      <c r="M37" s="196">
        <v>16312307.01</v>
      </c>
    </row>
    <row r="38" spans="1:13" ht="16.5" customHeight="1" x14ac:dyDescent="0.4">
      <c r="A38" s="17"/>
      <c r="B38" s="17"/>
      <c r="C38" s="17" t="s">
        <v>304</v>
      </c>
      <c r="D38" s="17"/>
      <c r="E38" s="25"/>
      <c r="F38" s="25"/>
      <c r="G38" s="196">
        <v>2498110</v>
      </c>
      <c r="H38" s="196"/>
      <c r="I38" s="196">
        <v>2366482</v>
      </c>
      <c r="J38" s="196"/>
      <c r="K38" s="196">
        <v>2310200</v>
      </c>
      <c r="L38" s="196"/>
      <c r="M38" s="196">
        <v>3153683</v>
      </c>
    </row>
    <row r="39" spans="1:13" ht="16.5" customHeight="1" x14ac:dyDescent="0.4">
      <c r="A39" s="17"/>
      <c r="B39" s="17"/>
      <c r="C39" s="17"/>
      <c r="D39" s="17" t="s">
        <v>259</v>
      </c>
      <c r="E39" s="25"/>
      <c r="F39" s="25"/>
      <c r="G39" s="198">
        <f>SUM(G24:G38)</f>
        <v>-97113735.620000035</v>
      </c>
      <c r="H39" s="197"/>
      <c r="I39" s="198">
        <f>SUM(I24:I38)</f>
        <v>1044761613.8000001</v>
      </c>
      <c r="J39" s="197"/>
      <c r="K39" s="198">
        <f>SUM(K24:K38)</f>
        <v>-51661649.450000048</v>
      </c>
      <c r="L39" s="197"/>
      <c r="M39" s="198">
        <f>SUM(M24:M38)</f>
        <v>905666476.37</v>
      </c>
    </row>
    <row r="40" spans="1:13" ht="16.5" customHeight="1" x14ac:dyDescent="0.4">
      <c r="A40" s="17"/>
      <c r="B40" s="17"/>
      <c r="C40" s="17"/>
      <c r="D40" s="17" t="s">
        <v>241</v>
      </c>
      <c r="E40" s="25"/>
      <c r="F40" s="25"/>
      <c r="G40" s="197">
        <v>-2381917.77</v>
      </c>
      <c r="H40" s="197"/>
      <c r="I40" s="197">
        <v>-14117960.34</v>
      </c>
      <c r="J40" s="197"/>
      <c r="K40" s="197">
        <v>-2547163.6800000002</v>
      </c>
      <c r="L40" s="197"/>
      <c r="M40" s="197">
        <v>-14508122.42</v>
      </c>
    </row>
    <row r="41" spans="1:13" ht="16.5" customHeight="1" x14ac:dyDescent="0.4">
      <c r="A41" s="17"/>
      <c r="B41" s="17"/>
      <c r="C41" s="17"/>
      <c r="D41" s="17" t="s">
        <v>204</v>
      </c>
      <c r="E41" s="25"/>
      <c r="F41" s="25"/>
      <c r="G41" s="197">
        <v>-17811566.390000001</v>
      </c>
      <c r="H41" s="197"/>
      <c r="I41" s="197">
        <v>-42039671.939999998</v>
      </c>
      <c r="J41" s="197"/>
      <c r="K41" s="197">
        <v>-17605469.050000001</v>
      </c>
      <c r="L41" s="197"/>
      <c r="M41" s="197">
        <v>-41766608.25</v>
      </c>
    </row>
    <row r="42" spans="1:13" ht="16.5" customHeight="1" x14ac:dyDescent="0.4">
      <c r="A42" s="17"/>
      <c r="B42" s="17"/>
      <c r="C42" s="17"/>
      <c r="D42" s="17" t="s">
        <v>200</v>
      </c>
      <c r="E42" s="25"/>
      <c r="F42" s="25"/>
      <c r="G42" s="199">
        <f>SUM(G39:G41)</f>
        <v>-117307219.78000003</v>
      </c>
      <c r="H42" s="197"/>
      <c r="I42" s="199">
        <f>SUM(I39:I41)</f>
        <v>988603981.51999998</v>
      </c>
      <c r="J42" s="197"/>
      <c r="K42" s="199">
        <f>SUM(K39:K41)</f>
        <v>-71814282.180000052</v>
      </c>
      <c r="L42" s="197"/>
      <c r="M42" s="199">
        <f>SUM(M39:M41)</f>
        <v>849391745.70000005</v>
      </c>
    </row>
    <row r="43" spans="1:13" ht="16.5" customHeight="1" x14ac:dyDescent="0.4">
      <c r="A43" s="17"/>
      <c r="B43" s="17"/>
      <c r="C43" s="17"/>
      <c r="D43" s="17"/>
      <c r="E43" s="25"/>
      <c r="F43" s="25"/>
      <c r="G43" s="200"/>
      <c r="H43" s="200"/>
      <c r="I43" s="200"/>
      <c r="J43" s="200"/>
      <c r="K43" s="200"/>
      <c r="L43" s="200"/>
      <c r="M43" s="200"/>
    </row>
    <row r="44" spans="1:13" ht="16.5" customHeight="1" x14ac:dyDescent="0.4">
      <c r="A44" s="17" t="s">
        <v>276</v>
      </c>
      <c r="B44" s="17"/>
      <c r="C44" s="17"/>
      <c r="D44" s="17"/>
      <c r="E44" s="25"/>
      <c r="F44" s="25"/>
      <c r="G44" s="154"/>
      <c r="H44" s="154"/>
      <c r="I44" s="154"/>
      <c r="J44" s="154"/>
      <c r="K44" s="154"/>
      <c r="L44" s="154"/>
      <c r="M44" s="154"/>
    </row>
    <row r="45" spans="1:13" ht="16.5" customHeight="1" x14ac:dyDescent="0.4">
      <c r="A45" s="17"/>
      <c r="B45" s="17"/>
      <c r="C45" s="17"/>
      <c r="D45" s="17"/>
      <c r="E45" s="25"/>
      <c r="F45" s="25"/>
      <c r="G45" s="154"/>
      <c r="H45" s="154"/>
      <c r="I45" s="154"/>
      <c r="J45" s="154"/>
      <c r="K45" s="154"/>
      <c r="L45" s="154"/>
      <c r="M45" s="154"/>
    </row>
    <row r="46" spans="1:13" ht="16.5" customHeight="1" x14ac:dyDescent="0.4">
      <c r="A46" s="17"/>
      <c r="B46" s="17"/>
      <c r="C46" s="17"/>
      <c r="D46" s="17"/>
      <c r="E46" s="25"/>
      <c r="F46" s="25"/>
      <c r="G46" s="154"/>
      <c r="H46" s="154"/>
      <c r="I46" s="154"/>
      <c r="J46" s="154"/>
      <c r="K46" s="154"/>
      <c r="L46" s="154"/>
      <c r="M46" s="154"/>
    </row>
    <row r="47" spans="1:13" ht="16.5" customHeight="1" x14ac:dyDescent="0.45">
      <c r="A47" s="160"/>
      <c r="G47" s="155"/>
      <c r="H47" s="155"/>
      <c r="I47" s="155"/>
      <c r="J47" s="155"/>
      <c r="L47" s="155"/>
      <c r="M47" s="155"/>
    </row>
    <row r="48" spans="1:13" ht="16.5" customHeight="1" x14ac:dyDescent="0.45">
      <c r="A48" s="160"/>
      <c r="G48" s="155"/>
      <c r="H48" s="155"/>
      <c r="I48" s="155"/>
      <c r="J48" s="155"/>
      <c r="L48" s="155"/>
      <c r="M48" s="155"/>
    </row>
    <row r="49" spans="1:13" ht="16.5" customHeight="1" x14ac:dyDescent="0.4">
      <c r="A49" s="261"/>
      <c r="B49" s="30" t="s">
        <v>145</v>
      </c>
      <c r="C49" s="261"/>
      <c r="D49" s="30"/>
      <c r="E49" s="261"/>
      <c r="F49" s="30" t="s">
        <v>145</v>
      </c>
      <c r="G49" s="176"/>
      <c r="H49" s="176"/>
      <c r="I49" s="176"/>
      <c r="J49" s="176"/>
      <c r="K49" s="176"/>
      <c r="L49" s="176"/>
      <c r="M49" s="176"/>
    </row>
    <row r="50" spans="1:13" ht="16.5" customHeight="1" x14ac:dyDescent="0.4">
      <c r="A50" s="261"/>
      <c r="B50" s="30"/>
      <c r="C50" s="261"/>
      <c r="D50" s="30"/>
      <c r="E50" s="261"/>
      <c r="F50" s="30"/>
      <c r="G50" s="176"/>
      <c r="H50" s="176"/>
      <c r="I50" s="176"/>
      <c r="J50" s="176"/>
      <c r="K50" s="176"/>
      <c r="L50" s="176"/>
      <c r="M50" s="176"/>
    </row>
    <row r="51" spans="1:13" ht="16.5" customHeight="1" x14ac:dyDescent="0.45">
      <c r="A51" s="287"/>
      <c r="B51" s="287"/>
      <c r="C51" s="287"/>
      <c r="D51" s="287"/>
      <c r="E51" s="287"/>
      <c r="F51" s="287"/>
      <c r="G51" s="287"/>
      <c r="H51" s="287"/>
      <c r="I51" s="287"/>
      <c r="J51" s="287"/>
      <c r="K51" s="287"/>
      <c r="L51" s="287"/>
      <c r="M51" s="287"/>
    </row>
    <row r="52" spans="1:13" ht="16.5" customHeight="1" x14ac:dyDescent="0.4">
      <c r="A52" s="22" t="s">
        <v>185</v>
      </c>
      <c r="B52" s="17"/>
      <c r="C52" s="17"/>
      <c r="D52" s="17"/>
      <c r="E52" s="25"/>
      <c r="F52" s="25"/>
      <c r="G52" s="16"/>
      <c r="H52" s="27"/>
      <c r="I52" s="16"/>
      <c r="J52" s="27"/>
      <c r="K52" s="16"/>
      <c r="L52" s="27"/>
      <c r="M52" s="16"/>
    </row>
    <row r="53" spans="1:13" ht="16.5" customHeight="1" x14ac:dyDescent="0.4">
      <c r="A53" s="239"/>
      <c r="C53" s="17" t="s">
        <v>359</v>
      </c>
      <c r="D53" s="17"/>
      <c r="E53" s="25">
        <v>10</v>
      </c>
      <c r="F53" s="25"/>
      <c r="G53" s="196">
        <v>1.86</v>
      </c>
      <c r="H53" s="196"/>
      <c r="I53" s="196">
        <v>43757025.600000001</v>
      </c>
      <c r="J53" s="196"/>
      <c r="K53" s="196">
        <v>0</v>
      </c>
      <c r="L53" s="196"/>
      <c r="M53" s="196">
        <v>43756986.270000003</v>
      </c>
    </row>
    <row r="54" spans="1:13" s="17" customFormat="1" ht="16.5" customHeight="1" x14ac:dyDescent="0.4">
      <c r="C54" s="22" t="s">
        <v>360</v>
      </c>
      <c r="E54" s="174" t="s">
        <v>357</v>
      </c>
      <c r="F54" s="25"/>
      <c r="G54" s="196">
        <v>-5449920.7800000003</v>
      </c>
      <c r="H54" s="196"/>
      <c r="I54" s="196">
        <v>241977.66</v>
      </c>
      <c r="J54" s="196"/>
      <c r="K54" s="196">
        <v>-5449920.7800000003</v>
      </c>
      <c r="L54" s="196"/>
      <c r="M54" s="196">
        <v>241977.66</v>
      </c>
    </row>
    <row r="55" spans="1:13" s="17" customFormat="1" ht="16.5" customHeight="1" x14ac:dyDescent="0.4">
      <c r="C55" s="11" t="s">
        <v>264</v>
      </c>
      <c r="E55" s="174" t="s">
        <v>364</v>
      </c>
      <c r="F55" s="25"/>
      <c r="G55" s="196">
        <v>41500000</v>
      </c>
      <c r="H55" s="196"/>
      <c r="I55" s="196">
        <v>1000000</v>
      </c>
      <c r="J55" s="196"/>
      <c r="K55" s="196">
        <v>41500000</v>
      </c>
      <c r="L55" s="196"/>
      <c r="M55" s="196">
        <v>1000000</v>
      </c>
    </row>
    <row r="56" spans="1:13" s="17" customFormat="1" ht="16.5" customHeight="1" x14ac:dyDescent="0.4">
      <c r="C56" s="11" t="s">
        <v>265</v>
      </c>
      <c r="E56" s="174" t="s">
        <v>365</v>
      </c>
      <c r="F56" s="25"/>
      <c r="G56" s="196">
        <v>0</v>
      </c>
      <c r="H56" s="196"/>
      <c r="I56" s="196">
        <v>0</v>
      </c>
      <c r="J56" s="196"/>
      <c r="K56" s="196">
        <v>31081343.600000001</v>
      </c>
      <c r="L56" s="196"/>
      <c r="M56" s="196">
        <v>-403519235</v>
      </c>
    </row>
    <row r="57" spans="1:13" s="17" customFormat="1" ht="16.5" customHeight="1" x14ac:dyDescent="0.4">
      <c r="C57" s="22" t="s">
        <v>221</v>
      </c>
      <c r="E57" s="174"/>
      <c r="F57" s="25"/>
      <c r="G57" s="196">
        <v>0</v>
      </c>
      <c r="H57" s="196"/>
      <c r="I57" s="196">
        <v>0</v>
      </c>
      <c r="J57" s="196"/>
      <c r="K57" s="196">
        <v>0</v>
      </c>
      <c r="L57" s="196"/>
      <c r="M57" s="196">
        <v>560010720</v>
      </c>
    </row>
    <row r="58" spans="1:13" ht="16.5" customHeight="1" x14ac:dyDescent="0.4">
      <c r="A58" s="17"/>
      <c r="C58" s="22" t="s">
        <v>321</v>
      </c>
      <c r="D58" s="17"/>
      <c r="E58" s="261"/>
      <c r="F58" s="25"/>
      <c r="G58" s="196">
        <v>22905118.120000001</v>
      </c>
      <c r="H58" s="196"/>
      <c r="I58" s="196">
        <v>21177679.09</v>
      </c>
      <c r="J58" s="196"/>
      <c r="K58" s="196">
        <v>22044018.120000001</v>
      </c>
      <c r="L58" s="196"/>
      <c r="M58" s="196">
        <v>19460437.34</v>
      </c>
    </row>
    <row r="59" spans="1:13" ht="16.5" customHeight="1" x14ac:dyDescent="0.4">
      <c r="A59" s="17"/>
      <c r="B59" s="17"/>
      <c r="C59" s="17"/>
      <c r="D59" s="22" t="s">
        <v>291</v>
      </c>
      <c r="E59" s="25"/>
      <c r="F59" s="25"/>
      <c r="G59" s="199">
        <f>SUM(G53:G58)</f>
        <v>58955199.200000003</v>
      </c>
      <c r="H59" s="197"/>
      <c r="I59" s="199">
        <f>SUM(I53:I58)</f>
        <v>66176682.349999994</v>
      </c>
      <c r="J59" s="197"/>
      <c r="K59" s="199">
        <f>SUM(K53:K58)</f>
        <v>89175440.939999998</v>
      </c>
      <c r="L59" s="197"/>
      <c r="M59" s="199">
        <f>SUM(M53:M58)</f>
        <v>220950886.27000001</v>
      </c>
    </row>
    <row r="60" spans="1:13" ht="16.5" customHeight="1" x14ac:dyDescent="0.4">
      <c r="A60" s="22" t="s">
        <v>195</v>
      </c>
      <c r="B60" s="17"/>
      <c r="C60" s="17"/>
      <c r="D60" s="17"/>
      <c r="E60" s="94"/>
      <c r="F60" s="25"/>
      <c r="G60" s="201"/>
      <c r="H60" s="201"/>
      <c r="I60" s="201"/>
      <c r="J60" s="201"/>
      <c r="K60" s="201"/>
      <c r="L60" s="201"/>
      <c r="M60" s="201"/>
    </row>
    <row r="61" spans="1:13" ht="16.5" customHeight="1" x14ac:dyDescent="0.4">
      <c r="A61" s="243"/>
      <c r="B61" s="17"/>
      <c r="C61" s="17" t="s">
        <v>314</v>
      </c>
      <c r="D61" s="17"/>
      <c r="E61" s="7">
        <v>16</v>
      </c>
      <c r="F61" s="25"/>
      <c r="G61" s="201">
        <v>-350000000</v>
      </c>
      <c r="H61" s="201"/>
      <c r="I61" s="201">
        <v>-150000000</v>
      </c>
      <c r="J61" s="201"/>
      <c r="K61" s="201">
        <v>-350000000</v>
      </c>
      <c r="L61" s="201"/>
      <c r="M61" s="201">
        <v>-150000000</v>
      </c>
    </row>
    <row r="62" spans="1:13" ht="16.5" customHeight="1" x14ac:dyDescent="0.4">
      <c r="A62" s="243"/>
      <c r="B62" s="17"/>
      <c r="C62" s="17" t="s">
        <v>315</v>
      </c>
      <c r="D62" s="17"/>
      <c r="E62" s="7"/>
      <c r="F62" s="25"/>
      <c r="G62" s="201">
        <v>0</v>
      </c>
      <c r="H62" s="201"/>
      <c r="I62" s="201">
        <v>0</v>
      </c>
      <c r="J62" s="201"/>
      <c r="K62" s="201">
        <v>0</v>
      </c>
      <c r="L62" s="201"/>
      <c r="M62" s="201">
        <v>-30000000</v>
      </c>
    </row>
    <row r="63" spans="1:13" ht="16.5" customHeight="1" x14ac:dyDescent="0.4">
      <c r="A63" s="243"/>
      <c r="B63" s="17"/>
      <c r="C63" s="11" t="s">
        <v>295</v>
      </c>
      <c r="D63" s="17"/>
      <c r="E63" s="7">
        <v>21</v>
      </c>
      <c r="F63" s="25"/>
      <c r="G63" s="201">
        <v>250204824.25</v>
      </c>
      <c r="H63" s="201"/>
      <c r="I63" s="201">
        <v>504329.25</v>
      </c>
      <c r="J63" s="201"/>
      <c r="K63" s="201">
        <v>250204824.25</v>
      </c>
      <c r="L63" s="201"/>
      <c r="M63" s="201">
        <v>504329.25</v>
      </c>
    </row>
    <row r="64" spans="1:13" ht="16.5" customHeight="1" x14ac:dyDescent="0.4">
      <c r="A64" s="17"/>
      <c r="B64" s="17"/>
      <c r="C64" s="11" t="s">
        <v>323</v>
      </c>
      <c r="E64" s="25">
        <v>22</v>
      </c>
      <c r="F64" s="25"/>
      <c r="G64" s="197">
        <v>857800</v>
      </c>
      <c r="H64" s="197"/>
      <c r="I64" s="197">
        <v>1017450</v>
      </c>
      <c r="J64" s="197"/>
      <c r="K64" s="197">
        <v>857800</v>
      </c>
      <c r="L64" s="197"/>
      <c r="M64" s="197">
        <v>1017450</v>
      </c>
    </row>
    <row r="65" spans="1:15" ht="16.5" customHeight="1" x14ac:dyDescent="0.4">
      <c r="A65" s="17"/>
      <c r="B65" s="17"/>
      <c r="C65" s="21" t="s">
        <v>277</v>
      </c>
      <c r="E65" s="261">
        <v>20</v>
      </c>
      <c r="F65" s="25"/>
      <c r="G65" s="194">
        <v>-411417948.06</v>
      </c>
      <c r="H65" s="197"/>
      <c r="I65" s="194">
        <v>-338333858.30000001</v>
      </c>
      <c r="J65" s="197"/>
      <c r="K65" s="194">
        <v>-411417948.06</v>
      </c>
      <c r="L65" s="197"/>
      <c r="M65" s="194">
        <v>-338333858.30000001</v>
      </c>
    </row>
    <row r="66" spans="1:15" ht="16.5" customHeight="1" x14ac:dyDescent="0.4">
      <c r="A66" s="17"/>
      <c r="B66" s="17"/>
      <c r="C66" s="17"/>
      <c r="D66" s="22" t="s">
        <v>199</v>
      </c>
      <c r="E66" s="25"/>
      <c r="F66" s="25"/>
      <c r="G66" s="194">
        <f>SUM(G61:G65)</f>
        <v>-510355323.81</v>
      </c>
      <c r="H66" s="197"/>
      <c r="I66" s="194">
        <f>SUM(I61:I65)</f>
        <v>-486812079.05000001</v>
      </c>
      <c r="J66" s="197"/>
      <c r="K66" s="194">
        <f>SUM(K61:K65)</f>
        <v>-510355323.81</v>
      </c>
      <c r="L66" s="197"/>
      <c r="M66" s="194">
        <f>SUM(M61:M65)</f>
        <v>-516812079.05000001</v>
      </c>
    </row>
    <row r="67" spans="1:15" ht="16.5" customHeight="1" x14ac:dyDescent="0.4">
      <c r="A67" s="17" t="s">
        <v>173</v>
      </c>
      <c r="B67" s="17"/>
      <c r="C67" s="17"/>
      <c r="D67" s="17"/>
      <c r="E67" s="25"/>
      <c r="F67" s="25"/>
      <c r="G67" s="194">
        <v>-3442418.84</v>
      </c>
      <c r="H67" s="197"/>
      <c r="I67" s="194">
        <v>-16308759.43</v>
      </c>
      <c r="J67" s="197"/>
      <c r="K67" s="194">
        <v>0</v>
      </c>
      <c r="L67" s="197"/>
      <c r="M67" s="194">
        <v>0</v>
      </c>
    </row>
    <row r="68" spans="1:15" ht="16.5" customHeight="1" x14ac:dyDescent="0.4">
      <c r="A68" s="22" t="s">
        <v>186</v>
      </c>
      <c r="B68" s="17"/>
      <c r="C68" s="17"/>
      <c r="D68" s="17"/>
      <c r="E68" s="25"/>
      <c r="F68" s="25"/>
      <c r="G68" s="202">
        <f>+G66+G59+G42+G67</f>
        <v>-572149763.23000014</v>
      </c>
      <c r="H68" s="196"/>
      <c r="I68" s="202">
        <f>+I66+I59+I42+I67</f>
        <v>551659825.38999999</v>
      </c>
      <c r="J68" s="196"/>
      <c r="K68" s="202">
        <f>+K66+K59+K42+K67</f>
        <v>-492994165.05000007</v>
      </c>
      <c r="L68" s="196"/>
      <c r="M68" s="202">
        <f>+M66+M59+M42+M67</f>
        <v>553530552.92000008</v>
      </c>
    </row>
    <row r="69" spans="1:15" ht="16.5" customHeight="1" x14ac:dyDescent="0.4">
      <c r="A69" s="22" t="s">
        <v>292</v>
      </c>
      <c r="B69" s="17"/>
      <c r="C69" s="17"/>
      <c r="D69" s="17"/>
      <c r="E69" s="25"/>
      <c r="F69" s="25"/>
      <c r="G69" s="202">
        <v>722370776.52999997</v>
      </c>
      <c r="H69" s="196"/>
      <c r="I69" s="202">
        <v>170710951.13999999</v>
      </c>
      <c r="J69" s="196"/>
      <c r="K69" s="196">
        <v>583036900.91999996</v>
      </c>
      <c r="L69" s="196"/>
      <c r="M69" s="196">
        <v>29506348</v>
      </c>
      <c r="O69" s="13"/>
    </row>
    <row r="70" spans="1:15" ht="16.5" customHeight="1" thickBot="1" x14ac:dyDescent="0.45">
      <c r="A70" s="22" t="s">
        <v>293</v>
      </c>
      <c r="B70" s="17"/>
      <c r="C70" s="17"/>
      <c r="D70" s="17"/>
      <c r="E70" s="25"/>
      <c r="F70" s="25"/>
      <c r="G70" s="203">
        <f>SUM(G68:G69)</f>
        <v>150221013.29999983</v>
      </c>
      <c r="H70" s="196"/>
      <c r="I70" s="203">
        <f>SUM(I68:I69)</f>
        <v>722370776.52999997</v>
      </c>
      <c r="J70" s="196"/>
      <c r="K70" s="203">
        <f>SUM(K68:K69)</f>
        <v>90042735.869999886</v>
      </c>
      <c r="L70" s="196"/>
      <c r="M70" s="203">
        <f>SUM(M68:M69)</f>
        <v>583036900.92000008</v>
      </c>
    </row>
    <row r="71" spans="1:15" ht="16.5" customHeight="1" thickTop="1" x14ac:dyDescent="0.4">
      <c r="E71" s="263"/>
      <c r="F71" s="263"/>
      <c r="G71" s="192"/>
      <c r="H71" s="192"/>
      <c r="I71" s="192"/>
      <c r="J71" s="192"/>
      <c r="K71" s="192"/>
      <c r="L71" s="192"/>
      <c r="M71" s="192"/>
    </row>
    <row r="72" spans="1:15" ht="16.5" customHeight="1" x14ac:dyDescent="0.4">
      <c r="A72" s="22" t="s">
        <v>334</v>
      </c>
      <c r="E72" s="174"/>
      <c r="F72" s="263"/>
      <c r="G72" s="153"/>
      <c r="H72" s="153"/>
      <c r="I72" s="153"/>
      <c r="J72" s="153"/>
      <c r="K72" s="153"/>
      <c r="L72" s="153"/>
      <c r="M72" s="153"/>
    </row>
    <row r="73" spans="1:15" ht="16.5" customHeight="1" x14ac:dyDescent="0.4">
      <c r="B73" s="257" t="s">
        <v>336</v>
      </c>
      <c r="E73" s="174"/>
      <c r="F73" s="263"/>
      <c r="G73" s="16">
        <v>0</v>
      </c>
      <c r="H73" s="16"/>
      <c r="I73" s="16">
        <v>230000000</v>
      </c>
      <c r="J73" s="16"/>
      <c r="K73" s="16">
        <v>0</v>
      </c>
      <c r="L73" s="16"/>
      <c r="M73" s="16">
        <v>230000000</v>
      </c>
    </row>
    <row r="74" spans="1:15" ht="16.5" customHeight="1" x14ac:dyDescent="0.4">
      <c r="B74" s="258" t="s">
        <v>335</v>
      </c>
      <c r="E74" s="174"/>
      <c r="F74" s="263"/>
      <c r="G74" s="16">
        <v>0</v>
      </c>
      <c r="H74" s="16"/>
      <c r="I74" s="16">
        <v>26243013.73</v>
      </c>
      <c r="J74" s="16"/>
      <c r="K74" s="16">
        <v>0</v>
      </c>
      <c r="L74" s="16"/>
      <c r="M74" s="16">
        <v>26243013.73</v>
      </c>
    </row>
    <row r="75" spans="1:15" ht="16.5" customHeight="1" x14ac:dyDescent="0.4">
      <c r="B75" s="258" t="s">
        <v>361</v>
      </c>
      <c r="E75" s="174"/>
      <c r="F75" s="263"/>
      <c r="G75" s="16">
        <v>0</v>
      </c>
      <c r="H75" s="16"/>
      <c r="I75" s="16">
        <v>256243013.72999999</v>
      </c>
      <c r="J75" s="16"/>
      <c r="K75" s="16">
        <v>0</v>
      </c>
      <c r="L75" s="16"/>
      <c r="M75" s="16">
        <v>256243013.72999999</v>
      </c>
    </row>
    <row r="76" spans="1:15" ht="16.5" customHeight="1" x14ac:dyDescent="0.4">
      <c r="B76" s="258" t="s">
        <v>362</v>
      </c>
      <c r="E76" s="174"/>
      <c r="F76" s="263"/>
      <c r="G76" s="153">
        <v>0</v>
      </c>
      <c r="H76" s="153"/>
      <c r="I76" s="16">
        <v>300000000</v>
      </c>
      <c r="J76" s="153"/>
      <c r="K76" s="153">
        <v>0</v>
      </c>
      <c r="L76" s="153"/>
      <c r="M76" s="16">
        <v>300000000</v>
      </c>
    </row>
    <row r="77" spans="1:15" ht="16.5" customHeight="1" x14ac:dyDescent="0.4">
      <c r="B77" s="258" t="s">
        <v>363</v>
      </c>
      <c r="E77" s="174" t="s">
        <v>366</v>
      </c>
      <c r="F77" s="263"/>
      <c r="G77" s="153">
        <v>0</v>
      </c>
      <c r="H77" s="153"/>
      <c r="I77" s="16">
        <v>587222864</v>
      </c>
      <c r="J77" s="153"/>
      <c r="K77" s="153">
        <v>0</v>
      </c>
      <c r="L77" s="153"/>
      <c r="M77" s="16">
        <v>587222864</v>
      </c>
    </row>
    <row r="78" spans="1:15" ht="16.5" customHeight="1" x14ac:dyDescent="0.4">
      <c r="B78" s="258"/>
      <c r="E78" s="174"/>
      <c r="F78" s="263"/>
      <c r="G78" s="153"/>
      <c r="H78" s="153"/>
      <c r="I78" s="153"/>
      <c r="J78" s="153"/>
      <c r="K78" s="153"/>
      <c r="L78" s="153"/>
      <c r="M78" s="153"/>
    </row>
    <row r="79" spans="1:15" ht="16.5" customHeight="1" x14ac:dyDescent="0.4">
      <c r="B79" s="258"/>
      <c r="E79" s="174"/>
      <c r="F79" s="263"/>
      <c r="G79" s="153"/>
      <c r="H79" s="153"/>
      <c r="I79" s="153"/>
      <c r="J79" s="153"/>
      <c r="K79" s="153"/>
      <c r="L79" s="153"/>
      <c r="M79" s="153"/>
    </row>
    <row r="80" spans="1:15" ht="16.5" customHeight="1" x14ac:dyDescent="0.4">
      <c r="B80" s="258"/>
      <c r="E80" s="174"/>
      <c r="F80" s="263"/>
      <c r="G80" s="153"/>
      <c r="H80" s="153"/>
      <c r="I80" s="153"/>
      <c r="J80" s="153"/>
      <c r="K80" s="153"/>
      <c r="L80" s="153"/>
      <c r="M80" s="153"/>
    </row>
    <row r="81" spans="1:25" ht="16.5" customHeight="1" x14ac:dyDescent="0.4">
      <c r="E81" s="174"/>
      <c r="F81" s="263"/>
      <c r="G81" s="153"/>
      <c r="H81" s="153"/>
      <c r="I81" s="153"/>
      <c r="J81" s="153"/>
      <c r="K81" s="153"/>
      <c r="L81" s="153"/>
      <c r="M81" s="153"/>
    </row>
    <row r="82" spans="1:25" ht="16.5" customHeight="1" x14ac:dyDescent="0.4">
      <c r="A82" s="17" t="s">
        <v>276</v>
      </c>
      <c r="E82" s="174"/>
      <c r="F82" s="263"/>
      <c r="G82" s="153"/>
      <c r="H82" s="153"/>
      <c r="I82" s="153"/>
      <c r="J82" s="153"/>
      <c r="K82" s="153"/>
      <c r="L82" s="153"/>
      <c r="M82" s="153"/>
    </row>
    <row r="83" spans="1:25" ht="16.5" customHeight="1" x14ac:dyDescent="0.4">
      <c r="E83" s="261"/>
      <c r="F83" s="263"/>
      <c r="G83" s="153"/>
      <c r="H83" s="153"/>
      <c r="I83" s="153"/>
      <c r="J83" s="153"/>
      <c r="K83" s="153"/>
      <c r="L83" s="153"/>
      <c r="M83" s="153"/>
    </row>
    <row r="84" spans="1:25" ht="16.5" customHeight="1" x14ac:dyDescent="0.4">
      <c r="G84" s="155"/>
      <c r="H84" s="155"/>
      <c r="I84" s="155"/>
      <c r="J84" s="155"/>
      <c r="L84" s="155"/>
      <c r="M84" s="155"/>
    </row>
    <row r="85" spans="1:25" ht="16.5" customHeight="1" x14ac:dyDescent="0.45">
      <c r="A85" s="160"/>
      <c r="G85" s="155"/>
      <c r="H85" s="155"/>
      <c r="I85" s="155"/>
      <c r="J85" s="155"/>
      <c r="L85" s="155"/>
      <c r="M85" s="155"/>
    </row>
    <row r="86" spans="1:25" ht="16.5" customHeight="1" x14ac:dyDescent="0.45">
      <c r="A86" s="160"/>
      <c r="G86" s="155"/>
      <c r="H86" s="155"/>
      <c r="I86" s="155"/>
      <c r="J86" s="155"/>
      <c r="L86" s="155"/>
      <c r="M86" s="155"/>
    </row>
    <row r="87" spans="1:25" ht="16.5" customHeight="1" x14ac:dyDescent="0.4">
      <c r="A87" s="156"/>
      <c r="G87" s="155"/>
      <c r="H87" s="155"/>
      <c r="I87" s="155"/>
      <c r="J87" s="155"/>
      <c r="L87" s="155"/>
      <c r="M87" s="155"/>
    </row>
    <row r="88" spans="1:25" ht="16.5" customHeight="1" x14ac:dyDescent="0.4">
      <c r="A88" s="156"/>
      <c r="B88" s="30" t="s">
        <v>145</v>
      </c>
      <c r="C88" s="261"/>
      <c r="D88" s="30"/>
      <c r="E88" s="261"/>
      <c r="F88" s="30" t="s">
        <v>145</v>
      </c>
      <c r="G88" s="176"/>
      <c r="H88" s="176"/>
      <c r="I88" s="176"/>
      <c r="J88" s="176"/>
      <c r="K88" s="176"/>
      <c r="L88" s="176"/>
      <c r="M88" s="176"/>
    </row>
    <row r="89" spans="1:25" ht="16.5" customHeight="1" x14ac:dyDescent="0.4">
      <c r="A89" s="11"/>
      <c r="G89" s="155"/>
      <c r="H89" s="155"/>
      <c r="I89" s="155"/>
      <c r="J89" s="155"/>
      <c r="L89" s="155"/>
      <c r="M89" s="155"/>
    </row>
    <row r="90" spans="1:25" s="5" customFormat="1" ht="16.5" customHeight="1" x14ac:dyDescent="0.45">
      <c r="A90" s="288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3"/>
      <c r="O90" s="3"/>
      <c r="P90" s="9"/>
      <c r="Q90" s="3"/>
      <c r="R90" s="3"/>
      <c r="S90" s="3"/>
      <c r="T90" s="3"/>
      <c r="U90" s="3"/>
      <c r="V90" s="3"/>
      <c r="W90" s="3"/>
      <c r="X90" s="3"/>
      <c r="Y90" s="3"/>
    </row>
    <row r="91" spans="1:25" ht="16.5" customHeight="1" x14ac:dyDescent="0.4">
      <c r="E91" s="263"/>
      <c r="F91" s="263"/>
      <c r="G91" s="155"/>
      <c r="H91" s="155"/>
      <c r="I91" s="155"/>
      <c r="J91" s="155"/>
      <c r="L91" s="155"/>
      <c r="M91" s="155"/>
    </row>
    <row r="92" spans="1:25" ht="16.5" hidden="1" customHeight="1" x14ac:dyDescent="0.4">
      <c r="D92" s="12" t="s">
        <v>217</v>
      </c>
      <c r="E92" s="263"/>
      <c r="F92" s="263"/>
      <c r="G92" s="153">
        <v>150221013.30000001</v>
      </c>
      <c r="H92" s="154"/>
      <c r="I92" s="153">
        <v>722370776.52999997</v>
      </c>
      <c r="J92" s="154"/>
      <c r="K92" s="153">
        <v>90042735.870000005</v>
      </c>
      <c r="L92" s="153"/>
      <c r="M92" s="153">
        <v>583036900.91999996</v>
      </c>
    </row>
    <row r="93" spans="1:25" ht="16.5" hidden="1" customHeight="1" x14ac:dyDescent="0.4">
      <c r="D93" s="12" t="s">
        <v>218</v>
      </c>
      <c r="E93" s="263"/>
      <c r="F93" s="263"/>
      <c r="G93" s="155">
        <f>+G92-G70</f>
        <v>0</v>
      </c>
      <c r="H93" s="155"/>
      <c r="I93" s="155">
        <f>+I92-I70</f>
        <v>0</v>
      </c>
      <c r="J93" s="155"/>
      <c r="K93" s="155">
        <f>+K92-K70</f>
        <v>1.1920928955078125E-7</v>
      </c>
      <c r="L93" s="155"/>
      <c r="M93" s="155">
        <f>+M92-M70</f>
        <v>0</v>
      </c>
    </row>
    <row r="94" spans="1:25" ht="16.5" customHeight="1" x14ac:dyDescent="0.4">
      <c r="E94" s="263"/>
      <c r="F94" s="263"/>
      <c r="G94" s="155"/>
      <c r="H94" s="155"/>
      <c r="I94" s="155"/>
      <c r="J94" s="155"/>
      <c r="L94" s="155"/>
      <c r="M94" s="155"/>
    </row>
    <row r="95" spans="1:25" ht="16.5" customHeight="1" x14ac:dyDescent="0.4">
      <c r="E95" s="263"/>
      <c r="F95" s="263"/>
      <c r="G95" s="155"/>
      <c r="H95" s="155"/>
      <c r="I95" s="155"/>
      <c r="J95" s="155"/>
      <c r="L95" s="155"/>
      <c r="M95" s="155"/>
    </row>
    <row r="96" spans="1:25" ht="16.5" customHeight="1" x14ac:dyDescent="0.4">
      <c r="E96" s="263"/>
      <c r="F96" s="263"/>
      <c r="G96" s="155"/>
      <c r="H96" s="155"/>
      <c r="I96" s="155"/>
      <c r="J96" s="155"/>
      <c r="L96" s="155"/>
      <c r="M96" s="155"/>
    </row>
    <row r="97" spans="5:13" ht="16.5" customHeight="1" x14ac:dyDescent="0.4">
      <c r="E97" s="263"/>
      <c r="F97" s="263"/>
      <c r="G97" s="155"/>
      <c r="H97" s="155"/>
      <c r="I97" s="155"/>
      <c r="J97" s="155"/>
      <c r="L97" s="155"/>
      <c r="M97" s="155"/>
    </row>
    <row r="98" spans="5:13" ht="16.5" customHeight="1" x14ac:dyDescent="0.4">
      <c r="E98" s="263"/>
      <c r="F98" s="263"/>
      <c r="G98" s="155"/>
      <c r="H98" s="155"/>
      <c r="I98" s="155"/>
      <c r="J98" s="155"/>
      <c r="L98" s="155"/>
      <c r="M98" s="155"/>
    </row>
    <row r="99" spans="5:13" ht="16.5" customHeight="1" x14ac:dyDescent="0.4">
      <c r="E99" s="263"/>
      <c r="F99" s="263"/>
      <c r="G99" s="155"/>
      <c r="H99" s="155"/>
      <c r="I99" s="155"/>
      <c r="J99" s="155"/>
      <c r="L99" s="155"/>
      <c r="M99" s="155"/>
    </row>
    <row r="100" spans="5:13" ht="16.5" customHeight="1" x14ac:dyDescent="0.4">
      <c r="E100" s="263"/>
      <c r="F100" s="263"/>
    </row>
    <row r="101" spans="5:13" ht="16.5" customHeight="1" x14ac:dyDescent="0.4">
      <c r="E101" s="263"/>
      <c r="F101" s="263"/>
    </row>
    <row r="102" spans="5:13" ht="16.5" customHeight="1" x14ac:dyDescent="0.4">
      <c r="E102" s="263"/>
      <c r="F102" s="263"/>
    </row>
    <row r="103" spans="5:13" ht="16.5" customHeight="1" x14ac:dyDescent="0.4">
      <c r="E103" s="263"/>
      <c r="F103" s="263"/>
    </row>
    <row r="104" spans="5:13" ht="16.5" customHeight="1" x14ac:dyDescent="0.4">
      <c r="E104" s="263"/>
      <c r="F104" s="263"/>
    </row>
    <row r="105" spans="5:13" ht="16.5" customHeight="1" x14ac:dyDescent="0.4">
      <c r="E105" s="263"/>
      <c r="F105" s="263"/>
    </row>
    <row r="106" spans="5:13" ht="16.5" customHeight="1" x14ac:dyDescent="0.4">
      <c r="E106" s="263"/>
      <c r="F106" s="263"/>
    </row>
    <row r="107" spans="5:13" ht="16.5" customHeight="1" x14ac:dyDescent="0.4">
      <c r="E107" s="263"/>
      <c r="F107" s="263"/>
    </row>
    <row r="108" spans="5:13" ht="16.5" customHeight="1" x14ac:dyDescent="0.4">
      <c r="E108" s="263"/>
      <c r="F108" s="263"/>
    </row>
    <row r="109" spans="5:13" ht="16.5" customHeight="1" x14ac:dyDescent="0.4">
      <c r="E109" s="263"/>
      <c r="F109" s="263"/>
    </row>
    <row r="110" spans="5:13" ht="16.5" customHeight="1" x14ac:dyDescent="0.4">
      <c r="E110" s="263"/>
      <c r="F110" s="263"/>
    </row>
    <row r="111" spans="5:13" ht="16.5" customHeight="1" x14ac:dyDescent="0.4">
      <c r="E111" s="263"/>
      <c r="F111" s="263"/>
    </row>
    <row r="112" spans="5:13" ht="16.5" customHeight="1" x14ac:dyDescent="0.4">
      <c r="E112" s="263"/>
      <c r="F112" s="263"/>
    </row>
    <row r="113" spans="5:6" ht="16.5" customHeight="1" x14ac:dyDescent="0.4">
      <c r="E113" s="263"/>
      <c r="F113" s="263"/>
    </row>
    <row r="114" spans="5:6" ht="16.5" customHeight="1" x14ac:dyDescent="0.4">
      <c r="E114" s="263"/>
      <c r="F114" s="263"/>
    </row>
    <row r="115" spans="5:6" ht="16.5" customHeight="1" x14ac:dyDescent="0.4">
      <c r="E115" s="263"/>
      <c r="F115" s="263"/>
    </row>
    <row r="116" spans="5:6" ht="16.5" customHeight="1" x14ac:dyDescent="0.4">
      <c r="E116" s="263"/>
      <c r="F116" s="263"/>
    </row>
    <row r="117" spans="5:6" ht="16.5" customHeight="1" x14ac:dyDescent="0.4">
      <c r="E117" s="263"/>
      <c r="F117" s="263"/>
    </row>
    <row r="118" spans="5:6" ht="16.5" customHeight="1" x14ac:dyDescent="0.4">
      <c r="E118" s="263"/>
      <c r="F118" s="263"/>
    </row>
    <row r="119" spans="5:6" ht="16.5" customHeight="1" x14ac:dyDescent="0.4">
      <c r="E119" s="263"/>
      <c r="F119" s="263"/>
    </row>
  </sheetData>
  <mergeCells count="10">
    <mergeCell ref="A51:M51"/>
    <mergeCell ref="A90:M90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616141732" right="0" top="0.53" bottom="0.22" header="0.7" footer="0.13"/>
  <pageSetup paperSize="9" scale="92" firstPageNumber="8" orientation="portrait" useFirstPageNumber="1" r:id="rId1"/>
  <headerFooter alignWithMargins="0">
    <oddFooter>&amp;C&amp;P</oddFooter>
  </headerFooter>
  <rowBreaks count="1" manualBreakCount="1">
    <brk id="51" max="12" man="1"/>
  </rowBreaks>
  <ignoredErrors>
    <ignoredError sqref="E59:F59 F58" numberStoredAsText="1"/>
    <ignoredError sqref="H59 L59 J5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5" customWidth="1"/>
    <col min="2" max="2" width="13.42578125" style="121" bestFit="1" customWidth="1"/>
    <col min="3" max="3" width="13.85546875" style="100" bestFit="1" customWidth="1"/>
    <col min="4" max="4" width="14.85546875" style="106" bestFit="1" customWidth="1"/>
    <col min="5" max="6" width="12.7109375" style="100" customWidth="1"/>
    <col min="7" max="7" width="14.85546875" style="103" bestFit="1" customWidth="1"/>
    <col min="8" max="8" width="15.28515625" style="104" customWidth="1"/>
    <col min="9" max="10" width="12.7109375" style="103" customWidth="1"/>
    <col min="11" max="11" width="2.28515625" style="105" customWidth="1"/>
    <col min="12" max="13" width="12.7109375" style="105" customWidth="1"/>
    <col min="14" max="16384" width="9.140625" style="105"/>
  </cols>
  <sheetData>
    <row r="1" spans="1:10" x14ac:dyDescent="0.45">
      <c r="A1" s="98" t="s">
        <v>52</v>
      </c>
      <c r="B1" s="99"/>
      <c r="D1" s="101"/>
      <c r="E1" s="102"/>
      <c r="F1" s="102"/>
    </row>
    <row r="2" spans="1:10" ht="21.75" customHeight="1" x14ac:dyDescent="0.45">
      <c r="A2" s="98" t="s">
        <v>89</v>
      </c>
      <c r="B2" s="99"/>
    </row>
    <row r="3" spans="1:10" ht="21.75" customHeight="1" x14ac:dyDescent="0.45">
      <c r="A3" s="107" t="s">
        <v>69</v>
      </c>
      <c r="B3" s="108"/>
      <c r="C3" s="109"/>
      <c r="D3" s="110"/>
      <c r="E3" s="109"/>
      <c r="F3" s="109"/>
      <c r="G3" s="109"/>
      <c r="H3" s="111"/>
      <c r="I3" s="109"/>
      <c r="J3" s="109"/>
    </row>
    <row r="4" spans="1:10" ht="21.75" customHeight="1" x14ac:dyDescent="0.45">
      <c r="A4" s="112"/>
      <c r="B4" s="99"/>
      <c r="H4" s="290" t="s">
        <v>71</v>
      </c>
      <c r="I4" s="290"/>
    </row>
    <row r="5" spans="1:10" s="114" customFormat="1" ht="24" customHeight="1" x14ac:dyDescent="0.45">
      <c r="B5" s="115" t="s">
        <v>63</v>
      </c>
      <c r="C5" s="113" t="s">
        <v>64</v>
      </c>
      <c r="D5" s="108" t="s">
        <v>65</v>
      </c>
      <c r="E5" s="113" t="s">
        <v>67</v>
      </c>
      <c r="F5" s="113" t="s">
        <v>66</v>
      </c>
      <c r="G5" s="113" t="s">
        <v>27</v>
      </c>
      <c r="H5" s="116" t="s">
        <v>72</v>
      </c>
      <c r="I5" s="102" t="s">
        <v>73</v>
      </c>
      <c r="J5" s="109" t="s">
        <v>33</v>
      </c>
    </row>
    <row r="6" spans="1:10" s="114" customFormat="1" ht="24.75" customHeight="1" x14ac:dyDescent="0.45">
      <c r="A6" s="117" t="s">
        <v>90</v>
      </c>
      <c r="B6" s="118"/>
      <c r="C6" s="102"/>
      <c r="D6" s="101"/>
      <c r="E6" s="102"/>
      <c r="F6" s="102"/>
      <c r="G6" s="102"/>
      <c r="H6" s="119"/>
      <c r="I6" s="102"/>
      <c r="J6" s="100"/>
    </row>
    <row r="7" spans="1:10" s="114" customFormat="1" ht="18" customHeight="1" x14ac:dyDescent="0.45">
      <c r="B7" s="118"/>
      <c r="C7" s="102"/>
      <c r="D7" s="101"/>
      <c r="E7" s="120">
        <v>25000</v>
      </c>
      <c r="F7" s="120">
        <v>250000</v>
      </c>
      <c r="G7" s="102"/>
      <c r="H7" s="119"/>
      <c r="I7" s="102"/>
      <c r="J7" s="100"/>
    </row>
    <row r="8" spans="1:10" x14ac:dyDescent="0.45">
      <c r="A8" s="105" t="s">
        <v>98</v>
      </c>
      <c r="B8" s="121">
        <v>4250000</v>
      </c>
      <c r="C8" s="100">
        <v>10000000</v>
      </c>
      <c r="D8" s="106">
        <v>42940000</v>
      </c>
      <c r="E8" s="100">
        <f>+E7*36.48</f>
        <v>911999.99999999988</v>
      </c>
      <c r="F8" s="100">
        <f>+F7*35.32</f>
        <v>8830000</v>
      </c>
      <c r="I8" s="100"/>
    </row>
    <row r="9" spans="1:10" x14ac:dyDescent="0.45">
      <c r="A9" s="105" t="s">
        <v>128</v>
      </c>
      <c r="B9" s="121">
        <v>533031.27</v>
      </c>
      <c r="C9" s="100">
        <v>-11662591.75</v>
      </c>
      <c r="D9" s="106">
        <v>-18618021.34</v>
      </c>
      <c r="E9" s="100">
        <v>0</v>
      </c>
      <c r="F9" s="100">
        <v>0</v>
      </c>
      <c r="I9" s="100"/>
    </row>
    <row r="10" spans="1:10" x14ac:dyDescent="0.45">
      <c r="A10" s="105" t="s">
        <v>91</v>
      </c>
      <c r="B10" s="121">
        <v>99.99</v>
      </c>
      <c r="C10" s="100">
        <v>49.99</v>
      </c>
      <c r="D10" s="106">
        <v>99.99</v>
      </c>
      <c r="E10" s="100">
        <v>100</v>
      </c>
      <c r="F10" s="100">
        <v>51</v>
      </c>
      <c r="I10" s="100"/>
    </row>
    <row r="11" spans="1:10" x14ac:dyDescent="0.45">
      <c r="A11" s="122" t="s">
        <v>92</v>
      </c>
      <c r="B11" s="110">
        <f>+B10*B8/100</f>
        <v>4249575</v>
      </c>
      <c r="C11" s="110">
        <f>+C10*C8/100</f>
        <v>4999000</v>
      </c>
      <c r="D11" s="110">
        <f>+D10*D8/100</f>
        <v>42935706</v>
      </c>
      <c r="E11" s="110">
        <f>+E10*E8/100</f>
        <v>911999.99999999988</v>
      </c>
      <c r="F11" s="110">
        <f>+F10*F8/100</f>
        <v>4503300</v>
      </c>
      <c r="G11" s="109"/>
      <c r="H11" s="123"/>
      <c r="I11" s="100"/>
    </row>
    <row r="12" spans="1:10" x14ac:dyDescent="0.45">
      <c r="A12" s="105" t="s">
        <v>97</v>
      </c>
      <c r="B12" s="124">
        <v>4001000</v>
      </c>
      <c r="C12" s="125">
        <v>1250375</v>
      </c>
      <c r="D12" s="126">
        <f>24321978.66+21431024.34</f>
        <v>45753003</v>
      </c>
      <c r="E12" s="125">
        <v>912000</v>
      </c>
      <c r="F12" s="125">
        <v>4503300</v>
      </c>
      <c r="G12" s="127">
        <f t="shared" ref="G12:G17" si="0">+SUM(B12:F12)</f>
        <v>56419678</v>
      </c>
      <c r="H12" s="128"/>
      <c r="I12" s="100"/>
    </row>
    <row r="13" spans="1:10" x14ac:dyDescent="0.45">
      <c r="A13" s="129" t="s">
        <v>93</v>
      </c>
      <c r="B13" s="130">
        <v>4782963.74</v>
      </c>
      <c r="C13" s="110">
        <v>-1662591.75</v>
      </c>
      <c r="D13" s="110">
        <v>24321978.66</v>
      </c>
      <c r="E13" s="110">
        <v>899000</v>
      </c>
      <c r="F13" s="110">
        <v>4584900</v>
      </c>
      <c r="G13" s="131">
        <f t="shared" si="0"/>
        <v>32926250.649999999</v>
      </c>
      <c r="H13" s="123"/>
      <c r="I13" s="100"/>
    </row>
    <row r="14" spans="1:10" x14ac:dyDescent="0.45">
      <c r="A14" s="132" t="s">
        <v>9</v>
      </c>
      <c r="B14" s="133">
        <f>+B13-B12</f>
        <v>781963.74000000022</v>
      </c>
      <c r="C14" s="133">
        <f>+C13-C12</f>
        <v>-2912966.75</v>
      </c>
      <c r="D14" s="133">
        <f>+D13-D12</f>
        <v>-21431024.34</v>
      </c>
      <c r="E14" s="133">
        <f>+E13-E12</f>
        <v>-13000</v>
      </c>
      <c r="F14" s="133">
        <f>+F13-F12</f>
        <v>81600</v>
      </c>
      <c r="G14" s="131">
        <f t="shared" si="0"/>
        <v>-23493427.350000001</v>
      </c>
      <c r="H14" s="123"/>
      <c r="I14" s="100"/>
    </row>
    <row r="15" spans="1:10" x14ac:dyDescent="0.45">
      <c r="A15" s="134" t="s">
        <v>94</v>
      </c>
      <c r="B15" s="103">
        <v>9963921.2899999991</v>
      </c>
      <c r="C15" s="100">
        <v>-1090678.93</v>
      </c>
      <c r="D15" s="106">
        <v>-1566605.83</v>
      </c>
      <c r="E15" s="100">
        <v>271135.14</v>
      </c>
      <c r="F15" s="100">
        <v>40003.35</v>
      </c>
      <c r="G15" s="103">
        <f t="shared" si="0"/>
        <v>7617775.0199999986</v>
      </c>
      <c r="H15" s="128"/>
      <c r="I15" s="100"/>
    </row>
    <row r="16" spans="1:10" x14ac:dyDescent="0.45">
      <c r="A16" s="105" t="s">
        <v>95</v>
      </c>
      <c r="B16" s="121">
        <f>+B15*B10/100</f>
        <v>9962924.8978709988</v>
      </c>
      <c r="C16" s="121"/>
      <c r="D16" s="121"/>
      <c r="E16" s="121">
        <f>+E15*E10/100</f>
        <v>271135.14</v>
      </c>
      <c r="F16" s="121">
        <f>+F15*F10/100</f>
        <v>20401.708499999997</v>
      </c>
      <c r="G16" s="103">
        <f t="shared" si="0"/>
        <v>10254461.746370999</v>
      </c>
      <c r="H16" s="128"/>
      <c r="I16" s="100"/>
    </row>
    <row r="17" spans="1:10" x14ac:dyDescent="0.45">
      <c r="A17" s="105" t="s">
        <v>96</v>
      </c>
      <c r="C17" s="121">
        <f>+C15*C10/100</f>
        <v>-545230.397107</v>
      </c>
      <c r="D17" s="121">
        <f>+D15*D10/100</f>
        <v>-1566449.1694170001</v>
      </c>
      <c r="E17" s="121"/>
      <c r="F17" s="121"/>
      <c r="G17" s="103">
        <f t="shared" si="0"/>
        <v>-2111679.5665239999</v>
      </c>
      <c r="H17" s="128"/>
      <c r="I17" s="100"/>
    </row>
    <row r="18" spans="1:10" x14ac:dyDescent="0.45">
      <c r="C18" s="121"/>
      <c r="D18" s="121"/>
      <c r="E18" s="121"/>
      <c r="F18" s="121"/>
      <c r="H18" s="128"/>
      <c r="I18" s="100"/>
    </row>
    <row r="19" spans="1:10" x14ac:dyDescent="0.45">
      <c r="A19" s="105" t="s">
        <v>118</v>
      </c>
      <c r="B19" s="121">
        <f>+B15*(100-B10)/100</f>
        <v>996.39212900050961</v>
      </c>
      <c r="C19" s="121">
        <f>+C15*(100-C10)/100</f>
        <v>-545448.53289299994</v>
      </c>
      <c r="D19" s="121">
        <f>+D15*(100-D10)/100</f>
        <v>-156.66058300008015</v>
      </c>
      <c r="E19" s="121">
        <f>+E15*(100-E10)/100</f>
        <v>0</v>
      </c>
      <c r="F19" s="121">
        <f>+F15*(100-F10)/100</f>
        <v>19601.641499999998</v>
      </c>
      <c r="G19" s="135">
        <f>+SUM(B19:F19)</f>
        <v>-525007.15984699945</v>
      </c>
      <c r="H19" s="128"/>
      <c r="I19" s="100"/>
    </row>
    <row r="20" spans="1:10" x14ac:dyDescent="0.45">
      <c r="C20" s="121"/>
      <c r="D20" s="121"/>
      <c r="E20" s="121"/>
      <c r="F20" s="121"/>
      <c r="H20" s="128"/>
      <c r="I20" s="100"/>
    </row>
    <row r="21" spans="1:10" x14ac:dyDescent="0.45">
      <c r="C21" s="121"/>
      <c r="D21" s="121"/>
      <c r="E21" s="121"/>
      <c r="F21" s="121"/>
      <c r="H21" s="128"/>
      <c r="I21" s="100"/>
    </row>
    <row r="22" spans="1:10" x14ac:dyDescent="0.45">
      <c r="A22" s="129" t="s">
        <v>125</v>
      </c>
      <c r="B22" s="121">
        <f>+B15+B8+B9</f>
        <v>14746952.559999999</v>
      </c>
      <c r="C22" s="121">
        <f>+C15+C8+C9</f>
        <v>-2753270.6799999997</v>
      </c>
      <c r="D22" s="121">
        <f>+D15+D8+D9</f>
        <v>22755372.830000002</v>
      </c>
      <c r="E22" s="121">
        <f>+E15+E8+E9</f>
        <v>1183135.1399999999</v>
      </c>
      <c r="F22" s="121">
        <f>+F15+F8+F9</f>
        <v>8870003.3499999996</v>
      </c>
      <c r="H22" s="128"/>
      <c r="I22" s="100"/>
    </row>
    <row r="23" spans="1:10" x14ac:dyDescent="0.45">
      <c r="A23" s="105" t="s">
        <v>126</v>
      </c>
      <c r="B23" s="121">
        <f>+B22*(100-B10)/100</f>
        <v>1474.6952560007544</v>
      </c>
      <c r="C23" s="121">
        <f>+C22*(100-C10)/100</f>
        <v>-1376910.667068</v>
      </c>
      <c r="D23" s="121">
        <f>+D22*(100-D10)/100</f>
        <v>2275.5372830011643</v>
      </c>
      <c r="E23" s="121">
        <f>+E22*(100-E10)/100</f>
        <v>0</v>
      </c>
      <c r="F23" s="121">
        <f>+F22*(100-F10)/100</f>
        <v>4346301.6414999999</v>
      </c>
      <c r="G23" s="135">
        <f>+SUM(B23:F23)</f>
        <v>2973141.2069710018</v>
      </c>
      <c r="H23" s="128"/>
      <c r="I23" s="100"/>
    </row>
    <row r="24" spans="1:10" x14ac:dyDescent="0.45">
      <c r="A24" s="105" t="s">
        <v>127</v>
      </c>
      <c r="C24" s="121"/>
      <c r="D24" s="121"/>
      <c r="E24" s="121"/>
      <c r="F24" s="121">
        <v>-4274821.25</v>
      </c>
      <c r="G24" s="135">
        <f>+SUM(B24:F24)</f>
        <v>-4274821.25</v>
      </c>
      <c r="H24" s="128"/>
      <c r="I24" s="100"/>
    </row>
    <row r="25" spans="1:10" x14ac:dyDescent="0.45">
      <c r="C25" s="121"/>
      <c r="D25" s="121"/>
      <c r="E25" s="121"/>
      <c r="F25" s="121"/>
      <c r="G25" s="135"/>
      <c r="H25" s="128"/>
      <c r="I25" s="100"/>
    </row>
    <row r="26" spans="1:10" x14ac:dyDescent="0.45">
      <c r="C26" s="121"/>
      <c r="D26" s="121"/>
      <c r="E26" s="121"/>
      <c r="F26" s="121"/>
      <c r="G26" s="135"/>
      <c r="H26" s="128"/>
      <c r="I26" s="100"/>
    </row>
    <row r="27" spans="1:10" ht="21.75" thickBot="1" x14ac:dyDescent="0.5">
      <c r="C27" s="121"/>
      <c r="D27" s="121"/>
      <c r="E27" s="121"/>
      <c r="F27" s="121"/>
      <c r="G27" s="136">
        <f>SUM(G23:G26)</f>
        <v>-1301680.0430289982</v>
      </c>
      <c r="H27" s="128"/>
      <c r="I27" s="100"/>
    </row>
    <row r="28" spans="1:10" ht="21.75" thickTop="1" x14ac:dyDescent="0.45">
      <c r="C28" s="106"/>
      <c r="H28" s="128"/>
      <c r="I28" s="100"/>
    </row>
    <row r="29" spans="1:10" s="138" customFormat="1" x14ac:dyDescent="0.45">
      <c r="A29" s="137" t="s">
        <v>34</v>
      </c>
      <c r="B29" s="106"/>
      <c r="C29" s="100"/>
      <c r="D29" s="106"/>
      <c r="E29" s="100"/>
      <c r="F29" s="100"/>
      <c r="G29" s="100">
        <v>-2135652.63</v>
      </c>
      <c r="H29" s="128"/>
      <c r="I29" s="100"/>
      <c r="J29" s="100"/>
    </row>
    <row r="30" spans="1:10" s="138" customFormat="1" x14ac:dyDescent="0.45">
      <c r="A30" s="138" t="s">
        <v>101</v>
      </c>
      <c r="B30" s="106"/>
      <c r="C30" s="100"/>
      <c r="D30" s="106"/>
      <c r="E30" s="100"/>
      <c r="F30" s="100"/>
      <c r="G30" s="100">
        <f>+G29-G27</f>
        <v>-833972.5869710017</v>
      </c>
      <c r="H30" s="128"/>
      <c r="I30" s="100"/>
      <c r="J30" s="100"/>
    </row>
    <row r="31" spans="1:10" s="138" customFormat="1" x14ac:dyDescent="0.45">
      <c r="A31" s="138" t="s">
        <v>106</v>
      </c>
      <c r="B31" s="106"/>
      <c r="C31" s="106">
        <f>23544963.08-13000</f>
        <v>23531963.079999998</v>
      </c>
      <c r="D31" s="106"/>
      <c r="E31" s="106"/>
      <c r="F31" s="106"/>
      <c r="G31" s="106"/>
      <c r="H31" s="139"/>
      <c r="I31" s="106"/>
      <c r="J31" s="106"/>
    </row>
    <row r="32" spans="1:10" s="138" customFormat="1" x14ac:dyDescent="0.45">
      <c r="A32" s="138" t="s">
        <v>107</v>
      </c>
      <c r="B32" s="106"/>
      <c r="C32" s="100"/>
      <c r="D32" s="106">
        <f>+C31</f>
        <v>23531963.079999998</v>
      </c>
      <c r="E32" s="100"/>
      <c r="F32" s="100"/>
      <c r="G32" s="100">
        <v>78400</v>
      </c>
      <c r="H32" s="123"/>
      <c r="I32" s="100"/>
      <c r="J32" s="100"/>
    </row>
    <row r="33" spans="1:10" x14ac:dyDescent="0.45">
      <c r="G33" s="103">
        <v>-615.72</v>
      </c>
      <c r="H33" s="128"/>
      <c r="I33" s="100"/>
    </row>
    <row r="34" spans="1:10" x14ac:dyDescent="0.45">
      <c r="G34" s="103">
        <v>781963.74</v>
      </c>
      <c r="H34" s="128"/>
    </row>
    <row r="35" spans="1:10" x14ac:dyDescent="0.45">
      <c r="A35" s="138" t="s">
        <v>102</v>
      </c>
      <c r="G35" s="103">
        <f>SUM(G32:G34)</f>
        <v>859748.02</v>
      </c>
      <c r="H35" s="128"/>
      <c r="I35" s="100"/>
    </row>
    <row r="36" spans="1:10" x14ac:dyDescent="0.45">
      <c r="A36" s="138" t="s">
        <v>104</v>
      </c>
      <c r="C36" s="100">
        <v>22681399.34</v>
      </c>
      <c r="H36" s="128"/>
      <c r="I36" s="100"/>
    </row>
    <row r="37" spans="1:10" x14ac:dyDescent="0.45">
      <c r="A37" s="138" t="s">
        <v>105</v>
      </c>
      <c r="D37" s="106">
        <f>+C36</f>
        <v>22681399.34</v>
      </c>
      <c r="H37" s="128"/>
      <c r="I37" s="100"/>
    </row>
    <row r="38" spans="1:10" x14ac:dyDescent="0.45">
      <c r="A38" s="138"/>
      <c r="H38" s="128"/>
      <c r="I38" s="100"/>
    </row>
    <row r="39" spans="1:10" x14ac:dyDescent="0.45">
      <c r="A39" s="138" t="s">
        <v>120</v>
      </c>
      <c r="H39" s="128"/>
      <c r="I39" s="100"/>
    </row>
    <row r="40" spans="1:10" x14ac:dyDescent="0.45">
      <c r="A40" s="138" t="s">
        <v>121</v>
      </c>
      <c r="C40" s="100">
        <v>1662591.75</v>
      </c>
      <c r="H40" s="128"/>
      <c r="I40" s="100"/>
    </row>
    <row r="41" spans="1:10" s="138" customFormat="1" x14ac:dyDescent="0.45">
      <c r="A41" s="138" t="s">
        <v>122</v>
      </c>
      <c r="B41" s="106"/>
      <c r="C41" s="100"/>
      <c r="D41" s="106">
        <f>+++++++C40</f>
        <v>1662591.75</v>
      </c>
      <c r="E41" s="100"/>
      <c r="F41" s="100"/>
      <c r="G41" s="100"/>
      <c r="H41" s="128"/>
      <c r="I41" s="100"/>
      <c r="J41" s="100"/>
    </row>
    <row r="42" spans="1:10" s="138" customFormat="1" x14ac:dyDescent="0.45">
      <c r="B42" s="106"/>
      <c r="C42" s="100"/>
      <c r="D42" s="106"/>
      <c r="E42" s="100"/>
      <c r="F42" s="100"/>
      <c r="G42" s="100"/>
      <c r="H42" s="128"/>
      <c r="I42" s="100"/>
      <c r="J42" s="100"/>
    </row>
    <row r="43" spans="1:10" s="138" customFormat="1" x14ac:dyDescent="0.45">
      <c r="B43" s="106"/>
      <c r="C43" s="100"/>
      <c r="D43" s="106"/>
      <c r="E43" s="100"/>
      <c r="F43" s="100"/>
      <c r="G43" s="100"/>
      <c r="H43" s="128"/>
      <c r="I43" s="100"/>
      <c r="J43" s="100"/>
    </row>
    <row r="44" spans="1:10" s="138" customFormat="1" x14ac:dyDescent="0.45">
      <c r="A44" s="137" t="s">
        <v>33</v>
      </c>
      <c r="B44" s="106"/>
      <c r="C44" s="100"/>
      <c r="D44" s="106"/>
      <c r="E44" s="100"/>
      <c r="F44" s="100"/>
      <c r="G44" s="100"/>
      <c r="H44" s="128"/>
      <c r="I44" s="100"/>
      <c r="J44" s="100"/>
    </row>
    <row r="45" spans="1:10" s="138" customFormat="1" x14ac:dyDescent="0.45">
      <c r="A45" s="138" t="s">
        <v>103</v>
      </c>
      <c r="B45" s="106"/>
      <c r="C45" s="100">
        <f>+G16+G17</f>
        <v>8142782.1798469992</v>
      </c>
      <c r="D45" s="106"/>
      <c r="E45" s="100"/>
      <c r="F45" s="100"/>
      <c r="G45" s="100"/>
      <c r="H45" s="128"/>
      <c r="I45" s="100"/>
      <c r="J45" s="100"/>
    </row>
    <row r="46" spans="1:10" s="138" customFormat="1" x14ac:dyDescent="0.45">
      <c r="A46" s="138" t="s">
        <v>100</v>
      </c>
      <c r="B46" s="106"/>
      <c r="C46" s="100"/>
      <c r="D46" s="106"/>
      <c r="E46" s="100"/>
      <c r="F46" s="100"/>
      <c r="G46" s="100"/>
      <c r="H46" s="128"/>
      <c r="I46" s="100"/>
      <c r="J46" s="100"/>
    </row>
    <row r="47" spans="1:10" s="138" customFormat="1" x14ac:dyDescent="0.45">
      <c r="A47" s="138" t="s">
        <v>99</v>
      </c>
      <c r="B47" s="106"/>
      <c r="C47" s="100"/>
      <c r="D47" s="106"/>
      <c r="E47" s="100"/>
      <c r="F47" s="100"/>
      <c r="G47" s="100"/>
      <c r="H47" s="123"/>
      <c r="I47" s="100"/>
      <c r="J47" s="100"/>
    </row>
    <row r="48" spans="1:10" s="138" customFormat="1" x14ac:dyDescent="0.45">
      <c r="B48" s="106"/>
      <c r="C48" s="100"/>
      <c r="D48" s="106"/>
      <c r="E48" s="100"/>
      <c r="F48" s="100"/>
      <c r="G48" s="100"/>
      <c r="H48" s="128"/>
      <c r="I48" s="100"/>
      <c r="J48" s="100"/>
    </row>
    <row r="49" spans="1:10" s="138" customFormat="1" x14ac:dyDescent="0.45">
      <c r="B49" s="106"/>
      <c r="C49" s="100"/>
      <c r="D49" s="106"/>
      <c r="E49" s="100"/>
      <c r="F49" s="100"/>
      <c r="G49" s="100"/>
      <c r="H49" s="128"/>
      <c r="I49" s="100"/>
      <c r="J49" s="100"/>
    </row>
    <row r="50" spans="1:10" s="138" customFormat="1" x14ac:dyDescent="0.45">
      <c r="B50" s="106"/>
      <c r="C50" s="100"/>
      <c r="D50" s="106"/>
      <c r="E50" s="100"/>
      <c r="F50" s="100"/>
      <c r="G50" s="100"/>
      <c r="H50" s="128"/>
      <c r="I50" s="100"/>
      <c r="J50" s="100"/>
    </row>
    <row r="51" spans="1:10" s="138" customFormat="1" x14ac:dyDescent="0.45">
      <c r="B51" s="106"/>
      <c r="C51" s="106"/>
      <c r="D51" s="106"/>
      <c r="E51" s="106"/>
      <c r="F51" s="106"/>
      <c r="G51" s="106"/>
      <c r="H51" s="128"/>
      <c r="I51" s="106"/>
      <c r="J51" s="106"/>
    </row>
    <row r="52" spans="1:10" s="138" customFormat="1" x14ac:dyDescent="0.45">
      <c r="B52" s="106"/>
      <c r="C52" s="100"/>
      <c r="D52" s="106"/>
      <c r="E52" s="100"/>
      <c r="F52" s="100"/>
      <c r="G52" s="100"/>
      <c r="H52" s="128"/>
      <c r="I52" s="100"/>
      <c r="J52" s="100"/>
    </row>
    <row r="53" spans="1:10" s="138" customFormat="1" x14ac:dyDescent="0.45">
      <c r="B53" s="100"/>
      <c r="C53" s="100"/>
      <c r="D53" s="106"/>
      <c r="E53" s="100"/>
      <c r="F53" s="100"/>
      <c r="G53" s="100"/>
      <c r="H53" s="128"/>
      <c r="I53" s="100"/>
      <c r="J53" s="100"/>
    </row>
    <row r="54" spans="1:10" s="138" customFormat="1" x14ac:dyDescent="0.45">
      <c r="B54" s="106"/>
      <c r="C54" s="100"/>
      <c r="D54" s="106"/>
      <c r="E54" s="100"/>
      <c r="F54" s="100"/>
      <c r="G54" s="100"/>
      <c r="H54" s="128"/>
      <c r="I54" s="100"/>
      <c r="J54" s="100"/>
    </row>
    <row r="55" spans="1:10" s="138" customFormat="1" x14ac:dyDescent="0.45">
      <c r="B55" s="106"/>
      <c r="C55" s="106"/>
      <c r="D55" s="106"/>
      <c r="E55" s="106"/>
      <c r="F55" s="106"/>
      <c r="G55" s="106"/>
      <c r="H55" s="128"/>
      <c r="I55" s="100"/>
      <c r="J55" s="106"/>
    </row>
    <row r="56" spans="1:10" s="138" customFormat="1" x14ac:dyDescent="0.45">
      <c r="B56" s="106"/>
      <c r="C56" s="106"/>
      <c r="D56" s="106"/>
      <c r="E56" s="106"/>
      <c r="F56" s="106"/>
      <c r="G56" s="106"/>
      <c r="H56" s="128"/>
      <c r="I56" s="100"/>
      <c r="J56" s="106"/>
    </row>
    <row r="57" spans="1:10" s="138" customFormat="1" x14ac:dyDescent="0.45">
      <c r="B57" s="106"/>
      <c r="C57" s="100"/>
      <c r="D57" s="106"/>
      <c r="E57" s="100"/>
      <c r="F57" s="100"/>
      <c r="G57" s="100"/>
      <c r="H57" s="128"/>
      <c r="I57" s="100"/>
      <c r="J57" s="100"/>
    </row>
    <row r="58" spans="1:10" s="138" customFormat="1" x14ac:dyDescent="0.45">
      <c r="A58" s="140"/>
      <c r="B58" s="106"/>
      <c r="C58" s="100"/>
      <c r="D58" s="106"/>
      <c r="E58" s="100"/>
      <c r="F58" s="100"/>
      <c r="G58" s="100"/>
      <c r="H58" s="123"/>
      <c r="I58" s="100"/>
      <c r="J58" s="100"/>
    </row>
    <row r="59" spans="1:10" s="138" customFormat="1" x14ac:dyDescent="0.45">
      <c r="A59" s="141"/>
      <c r="B59" s="106"/>
      <c r="C59" s="100"/>
      <c r="D59" s="106"/>
      <c r="E59" s="100"/>
      <c r="F59" s="100"/>
      <c r="G59" s="100"/>
      <c r="H59" s="128"/>
      <c r="I59" s="100"/>
      <c r="J59" s="100"/>
    </row>
    <row r="60" spans="1:10" s="138" customFormat="1" x14ac:dyDescent="0.45">
      <c r="A60" s="141"/>
      <c r="B60" s="106"/>
      <c r="C60" s="100"/>
      <c r="D60" s="106"/>
      <c r="E60" s="100"/>
      <c r="F60" s="100"/>
      <c r="G60" s="100"/>
      <c r="H60" s="128"/>
      <c r="I60" s="100"/>
      <c r="J60" s="100"/>
    </row>
    <row r="61" spans="1:10" s="138" customFormat="1" x14ac:dyDescent="0.45">
      <c r="A61" s="141"/>
      <c r="B61" s="106"/>
      <c r="C61" s="100"/>
      <c r="D61" s="106"/>
      <c r="E61" s="100"/>
      <c r="F61" s="100"/>
      <c r="G61" s="100"/>
      <c r="H61" s="128"/>
      <c r="I61" s="100"/>
      <c r="J61" s="100"/>
    </row>
    <row r="62" spans="1:10" s="138" customFormat="1" x14ac:dyDescent="0.45">
      <c r="B62" s="106"/>
      <c r="C62" s="100"/>
      <c r="D62" s="106"/>
      <c r="E62" s="100"/>
      <c r="F62" s="100"/>
      <c r="G62" s="100"/>
      <c r="H62" s="128"/>
      <c r="I62" s="100"/>
      <c r="J62" s="100"/>
    </row>
    <row r="63" spans="1:10" s="138" customFormat="1" x14ac:dyDescent="0.45">
      <c r="B63" s="142"/>
      <c r="C63" s="100"/>
      <c r="D63" s="106"/>
      <c r="E63" s="100"/>
      <c r="F63" s="100"/>
      <c r="G63" s="100"/>
      <c r="H63" s="128"/>
      <c r="I63" s="100"/>
      <c r="J63" s="100"/>
    </row>
    <row r="64" spans="1:10" s="138" customFormat="1" x14ac:dyDescent="0.45">
      <c r="B64" s="106"/>
      <c r="C64" s="100"/>
      <c r="D64" s="106"/>
      <c r="E64" s="100"/>
      <c r="F64" s="100"/>
      <c r="G64" s="100"/>
      <c r="H64" s="128"/>
      <c r="I64" s="100"/>
      <c r="J64" s="100"/>
    </row>
    <row r="65" spans="1:10" s="138" customFormat="1" x14ac:dyDescent="0.45">
      <c r="B65" s="106"/>
      <c r="C65" s="106"/>
      <c r="D65" s="106"/>
      <c r="E65" s="106"/>
      <c r="F65" s="106"/>
      <c r="G65" s="106"/>
      <c r="H65" s="128"/>
      <c r="I65" s="100"/>
      <c r="J65" s="106"/>
    </row>
    <row r="66" spans="1:10" s="138" customFormat="1" x14ac:dyDescent="0.45">
      <c r="B66" s="106"/>
      <c r="C66" s="106"/>
      <c r="D66" s="106"/>
      <c r="E66" s="106"/>
      <c r="F66" s="106"/>
      <c r="G66" s="106"/>
      <c r="H66" s="128"/>
      <c r="I66" s="100"/>
      <c r="J66" s="100"/>
    </row>
    <row r="67" spans="1:10" s="138" customFormat="1" x14ac:dyDescent="0.45">
      <c r="B67" s="106"/>
      <c r="C67" s="106"/>
      <c r="D67" s="106"/>
      <c r="E67" s="106"/>
      <c r="F67" s="106"/>
      <c r="G67" s="106"/>
      <c r="H67" s="128"/>
      <c r="I67" s="100"/>
      <c r="J67" s="106"/>
    </row>
    <row r="68" spans="1:10" s="138" customFormat="1" x14ac:dyDescent="0.45">
      <c r="B68" s="106"/>
      <c r="C68" s="106"/>
      <c r="D68" s="106"/>
      <c r="E68" s="106"/>
      <c r="F68" s="106"/>
      <c r="G68" s="106"/>
      <c r="H68" s="128"/>
      <c r="I68" s="100"/>
      <c r="J68" s="106"/>
    </row>
    <row r="69" spans="1:10" s="138" customFormat="1" x14ac:dyDescent="0.45">
      <c r="B69" s="106"/>
      <c r="C69" s="100"/>
      <c r="D69" s="106"/>
      <c r="E69" s="100"/>
      <c r="F69" s="100"/>
      <c r="G69" s="100"/>
      <c r="H69" s="128"/>
      <c r="I69" s="100"/>
      <c r="J69" s="100"/>
    </row>
    <row r="70" spans="1:10" s="138" customFormat="1" x14ac:dyDescent="0.45">
      <c r="B70" s="143"/>
      <c r="C70" s="143"/>
      <c r="D70" s="143"/>
      <c r="E70" s="143"/>
      <c r="F70" s="143"/>
      <c r="G70" s="143"/>
      <c r="H70" s="144"/>
      <c r="I70" s="145"/>
      <c r="J70" s="143"/>
    </row>
    <row r="71" spans="1:10" s="138" customFormat="1" x14ac:dyDescent="0.45">
      <c r="A71" s="146"/>
      <c r="B71" s="146"/>
      <c r="C71" s="100"/>
      <c r="D71" s="106"/>
      <c r="E71" s="100"/>
      <c r="F71" s="100"/>
      <c r="G71" s="100"/>
      <c r="H71" s="128"/>
      <c r="I71" s="100"/>
      <c r="J71" s="100"/>
    </row>
    <row r="72" spans="1:10" s="138" customFormat="1" x14ac:dyDescent="0.45">
      <c r="A72" s="147"/>
      <c r="B72" s="147"/>
      <c r="C72" s="100"/>
      <c r="D72" s="106"/>
      <c r="E72" s="100"/>
      <c r="F72" s="100"/>
      <c r="G72" s="100"/>
      <c r="H72" s="128"/>
      <c r="I72" s="100"/>
      <c r="J72" s="100"/>
    </row>
    <row r="73" spans="1:10" s="138" customFormat="1" x14ac:dyDescent="0.45">
      <c r="A73" s="147"/>
      <c r="B73" s="147"/>
      <c r="C73" s="100"/>
      <c r="D73" s="106"/>
      <c r="E73" s="100"/>
      <c r="F73" s="100"/>
      <c r="G73" s="100"/>
      <c r="H73" s="128"/>
      <c r="I73" s="100"/>
      <c r="J73" s="100"/>
    </row>
    <row r="74" spans="1:10" s="138" customFormat="1" ht="18" customHeight="1" x14ac:dyDescent="0.45">
      <c r="A74" s="147"/>
      <c r="B74" s="147"/>
      <c r="C74" s="100"/>
      <c r="D74" s="106"/>
      <c r="E74" s="100"/>
      <c r="F74" s="100"/>
      <c r="G74" s="100"/>
      <c r="H74" s="128"/>
      <c r="I74" s="100"/>
      <c r="J74" s="100"/>
    </row>
    <row r="75" spans="1:10" s="138" customFormat="1" x14ac:dyDescent="0.45">
      <c r="B75" s="106"/>
      <c r="C75" s="100"/>
      <c r="D75" s="106"/>
      <c r="E75" s="100"/>
      <c r="F75" s="100"/>
      <c r="G75" s="100"/>
      <c r="H75" s="128"/>
      <c r="I75" s="100"/>
      <c r="J75" s="100"/>
    </row>
    <row r="76" spans="1:10" s="138" customFormat="1" x14ac:dyDescent="0.45">
      <c r="B76" s="106"/>
      <c r="C76" s="100"/>
      <c r="D76" s="106"/>
      <c r="E76" s="106"/>
      <c r="F76" s="106"/>
      <c r="G76" s="100"/>
      <c r="H76" s="123"/>
      <c r="I76" s="100"/>
      <c r="J76" s="100"/>
    </row>
    <row r="77" spans="1:10" s="138" customFormat="1" x14ac:dyDescent="0.45">
      <c r="B77" s="106"/>
      <c r="C77" s="100"/>
      <c r="D77" s="106"/>
      <c r="E77" s="106"/>
      <c r="F77" s="106"/>
      <c r="G77" s="100"/>
      <c r="H77" s="128"/>
      <c r="I77" s="100"/>
      <c r="J77" s="100"/>
    </row>
    <row r="78" spans="1:10" s="138" customFormat="1" x14ac:dyDescent="0.45">
      <c r="B78" s="106"/>
      <c r="C78" s="100"/>
      <c r="D78" s="106"/>
      <c r="E78" s="106"/>
      <c r="F78" s="106"/>
      <c r="G78" s="100"/>
      <c r="H78" s="128"/>
      <c r="I78" s="100"/>
      <c r="J78" s="100"/>
    </row>
    <row r="79" spans="1:10" s="138" customFormat="1" x14ac:dyDescent="0.45">
      <c r="B79" s="106"/>
      <c r="C79" s="100"/>
      <c r="D79" s="106"/>
      <c r="E79" s="106"/>
      <c r="F79" s="106"/>
      <c r="G79" s="100"/>
      <c r="H79" s="123"/>
      <c r="I79" s="100"/>
      <c r="J79" s="100"/>
    </row>
    <row r="80" spans="1:10" s="138" customFormat="1" x14ac:dyDescent="0.45">
      <c r="B80" s="106"/>
      <c r="C80" s="100"/>
      <c r="D80" s="106"/>
      <c r="E80" s="106"/>
      <c r="F80" s="106"/>
      <c r="G80" s="100"/>
      <c r="H80" s="128"/>
      <c r="I80" s="100"/>
      <c r="J80" s="100"/>
    </row>
    <row r="81" spans="2:10" s="138" customFormat="1" x14ac:dyDescent="0.45">
      <c r="B81" s="106"/>
      <c r="C81" s="106"/>
      <c r="D81" s="106"/>
      <c r="E81" s="106"/>
      <c r="F81" s="106"/>
      <c r="G81" s="106"/>
      <c r="H81" s="128"/>
      <c r="I81" s="100"/>
      <c r="J81" s="100"/>
    </row>
    <row r="82" spans="2:10" s="138" customFormat="1" x14ac:dyDescent="0.45">
      <c r="B82" s="106"/>
      <c r="C82" s="100"/>
      <c r="D82" s="106"/>
      <c r="E82" s="106"/>
      <c r="F82" s="106"/>
      <c r="G82" s="106"/>
      <c r="H82" s="128"/>
      <c r="I82" s="100"/>
      <c r="J82" s="100"/>
    </row>
    <row r="83" spans="2:10" s="138" customFormat="1" x14ac:dyDescent="0.45">
      <c r="B83" s="106"/>
      <c r="C83" s="106"/>
      <c r="D83" s="106"/>
      <c r="E83" s="106"/>
      <c r="F83" s="106"/>
      <c r="G83" s="100"/>
      <c r="H83" s="128"/>
      <c r="I83" s="100"/>
      <c r="J83" s="100"/>
    </row>
    <row r="84" spans="2:10" s="138" customFormat="1" x14ac:dyDescent="0.45">
      <c r="B84" s="106"/>
      <c r="C84" s="106"/>
      <c r="D84" s="106"/>
      <c r="E84" s="106"/>
      <c r="F84" s="106"/>
      <c r="G84" s="100"/>
      <c r="H84" s="123"/>
      <c r="I84" s="100"/>
      <c r="J84" s="100"/>
    </row>
    <row r="85" spans="2:10" s="138" customFormat="1" x14ac:dyDescent="0.45">
      <c r="B85" s="106"/>
      <c r="C85" s="106"/>
      <c r="D85" s="106"/>
      <c r="E85" s="106"/>
      <c r="F85" s="106"/>
      <c r="G85" s="100"/>
      <c r="H85" s="128"/>
      <c r="I85" s="100"/>
      <c r="J85" s="100"/>
    </row>
    <row r="86" spans="2:10" s="138" customFormat="1" x14ac:dyDescent="0.45">
      <c r="B86" s="106"/>
      <c r="C86" s="106"/>
      <c r="D86" s="106"/>
      <c r="E86" s="106"/>
      <c r="F86" s="106"/>
      <c r="G86" s="100"/>
      <c r="H86" s="128"/>
      <c r="I86" s="100"/>
      <c r="J86" s="100"/>
    </row>
    <row r="87" spans="2:10" s="138" customFormat="1" x14ac:dyDescent="0.45">
      <c r="B87" s="106"/>
      <c r="C87" s="106"/>
      <c r="D87" s="106"/>
      <c r="E87" s="106"/>
      <c r="F87" s="106"/>
      <c r="G87" s="106"/>
      <c r="H87" s="128"/>
      <c r="I87" s="100"/>
      <c r="J87" s="100"/>
    </row>
    <row r="88" spans="2:10" s="138" customFormat="1" x14ac:dyDescent="0.45">
      <c r="B88" s="106"/>
      <c r="C88" s="106"/>
      <c r="D88" s="106"/>
      <c r="E88" s="106"/>
      <c r="F88" s="106"/>
      <c r="G88" s="106"/>
      <c r="H88" s="128"/>
      <c r="I88" s="100"/>
      <c r="J88" s="100"/>
    </row>
    <row r="89" spans="2:10" s="138" customFormat="1" x14ac:dyDescent="0.45">
      <c r="B89" s="106"/>
      <c r="C89" s="106"/>
      <c r="D89" s="106"/>
      <c r="E89" s="106"/>
      <c r="F89" s="106"/>
      <c r="G89" s="106"/>
      <c r="H89" s="128"/>
      <c r="I89" s="100"/>
      <c r="J89" s="100"/>
    </row>
    <row r="90" spans="2:10" s="138" customFormat="1" x14ac:dyDescent="0.45">
      <c r="B90" s="106"/>
      <c r="C90" s="106"/>
      <c r="D90" s="106"/>
      <c r="E90" s="106"/>
      <c r="F90" s="106"/>
      <c r="G90" s="100"/>
      <c r="H90" s="128"/>
      <c r="I90" s="100"/>
      <c r="J90" s="100"/>
    </row>
    <row r="91" spans="2:10" s="138" customFormat="1" x14ac:dyDescent="0.45">
      <c r="B91" s="142"/>
      <c r="C91" s="142"/>
      <c r="D91" s="142"/>
      <c r="E91" s="142"/>
      <c r="F91" s="142"/>
      <c r="G91" s="100"/>
      <c r="H91" s="128"/>
      <c r="I91" s="100"/>
      <c r="J91" s="100"/>
    </row>
    <row r="92" spans="2:10" s="138" customFormat="1" x14ac:dyDescent="0.45">
      <c r="B92" s="146"/>
      <c r="C92" s="146"/>
      <c r="D92" s="146"/>
      <c r="E92" s="146"/>
      <c r="F92" s="146"/>
      <c r="G92" s="146"/>
      <c r="H92" s="128"/>
      <c r="I92" s="100"/>
      <c r="J92" s="100"/>
    </row>
    <row r="93" spans="2:10" s="138" customFormat="1" x14ac:dyDescent="0.45">
      <c r="B93" s="142"/>
      <c r="C93" s="142"/>
      <c r="D93" s="142"/>
      <c r="E93" s="142"/>
      <c r="F93" s="142"/>
      <c r="G93" s="142"/>
      <c r="H93" s="128"/>
      <c r="I93" s="100"/>
      <c r="J93" s="100"/>
    </row>
    <row r="94" spans="2:10" s="138" customFormat="1" x14ac:dyDescent="0.45">
      <c r="B94" s="106"/>
      <c r="C94" s="106"/>
      <c r="D94" s="106"/>
      <c r="E94" s="106"/>
      <c r="F94" s="106"/>
      <c r="G94" s="106"/>
      <c r="H94" s="128"/>
      <c r="I94" s="100"/>
      <c r="J94" s="100"/>
    </row>
    <row r="95" spans="2:10" s="138" customFormat="1" ht="9.9499999999999993" customHeight="1" x14ac:dyDescent="0.45">
      <c r="B95" s="106"/>
      <c r="C95" s="106"/>
      <c r="D95" s="106"/>
      <c r="E95" s="106"/>
      <c r="F95" s="106"/>
      <c r="G95" s="106"/>
      <c r="H95" s="128"/>
      <c r="I95" s="100"/>
      <c r="J95" s="100"/>
    </row>
    <row r="96" spans="2:10" s="138" customFormat="1" x14ac:dyDescent="0.45">
      <c r="B96" s="106"/>
      <c r="C96" s="100"/>
      <c r="D96" s="106"/>
      <c r="E96" s="100"/>
      <c r="F96" s="100"/>
      <c r="G96" s="100"/>
      <c r="H96" s="128"/>
      <c r="I96" s="100"/>
      <c r="J96" s="100"/>
    </row>
    <row r="97" spans="2:10" s="138" customFormat="1" x14ac:dyDescent="0.45">
      <c r="B97" s="106"/>
      <c r="C97" s="100"/>
      <c r="D97" s="106"/>
      <c r="E97" s="100"/>
      <c r="F97" s="100"/>
      <c r="G97" s="100"/>
      <c r="H97" s="128"/>
      <c r="I97" s="100"/>
      <c r="J97" s="100"/>
    </row>
    <row r="98" spans="2:10" s="138" customFormat="1" x14ac:dyDescent="0.45">
      <c r="B98" s="106"/>
      <c r="C98" s="100"/>
      <c r="D98" s="106"/>
      <c r="E98" s="100"/>
      <c r="F98" s="100"/>
      <c r="G98" s="100"/>
      <c r="H98" s="128"/>
      <c r="I98" s="100"/>
      <c r="J98" s="100"/>
    </row>
    <row r="99" spans="2:10" s="138" customFormat="1" x14ac:dyDescent="0.45">
      <c r="B99" s="106"/>
      <c r="C99" s="100"/>
      <c r="D99" s="106"/>
      <c r="E99" s="100"/>
      <c r="F99" s="100"/>
      <c r="G99" s="100"/>
      <c r="H99" s="128"/>
      <c r="I99" s="100"/>
      <c r="J99" s="100"/>
    </row>
    <row r="100" spans="2:10" s="138" customFormat="1" x14ac:dyDescent="0.45">
      <c r="B100" s="106"/>
      <c r="C100" s="100"/>
      <c r="D100" s="106"/>
      <c r="E100" s="100"/>
      <c r="F100" s="100"/>
      <c r="G100" s="100"/>
      <c r="H100" s="128"/>
      <c r="I100" s="100"/>
      <c r="J100" s="100"/>
    </row>
    <row r="101" spans="2:10" s="138" customFormat="1" x14ac:dyDescent="0.45">
      <c r="B101" s="106"/>
      <c r="C101" s="100"/>
      <c r="D101" s="106"/>
      <c r="E101" s="100"/>
      <c r="F101" s="100"/>
      <c r="G101" s="100"/>
      <c r="H101" s="128"/>
      <c r="I101" s="100"/>
      <c r="J101" s="100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4" t="s">
        <v>71</v>
      </c>
      <c r="L3" s="274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8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9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2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90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1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3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BS_Q4-63</vt:lpstr>
      <vt:lpstr>Changed-Conso</vt:lpstr>
      <vt:lpstr>Changed-Com</vt:lpstr>
      <vt:lpstr>PL_Q4-63</vt:lpstr>
      <vt:lpstr>CashFlow</vt:lpstr>
      <vt:lpstr>Equity</vt:lpstr>
      <vt:lpstr>Conso_Q150</vt:lpstr>
      <vt:lpstr>CashFlow!OLE_LINK3</vt:lpstr>
      <vt:lpstr>'BS_Q4-63'!Print_Area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'PL_Q4-63'!Print_Area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2021-02-24T08:01:03Z</cp:lastPrinted>
  <dcterms:created xsi:type="dcterms:W3CDTF">2003-04-30T06:44:25Z</dcterms:created>
  <dcterms:modified xsi:type="dcterms:W3CDTF">2021-02-24T08:01:20Z</dcterms:modified>
</cp:coreProperties>
</file>