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1\9.Draft AMT\Q4-2021 (AMT)\Q4-2021 (AMT) 25.02.65 (AC Final)\"/>
    </mc:Choice>
  </mc:AlternateContent>
  <xr:revisionPtr revIDLastSave="0" documentId="13_ncr:1_{7E20DAA2-4730-4D6E-A373-FCA3CD1D33F0}" xr6:coauthVersionLast="47" xr6:coauthVersionMax="47" xr10:uidLastSave="{00000000-0000-0000-0000-000000000000}"/>
  <bookViews>
    <workbookView xWindow="-120" yWindow="-120" windowWidth="29040" windowHeight="15840" tabRatio="658" xr2:uid="{00000000-000D-0000-FFFF-FFFF00000000}"/>
  </bookViews>
  <sheets>
    <sheet name="งบแสดงฐานะการเงิน Q4_64" sheetId="53" r:id="rId1"/>
    <sheet name="เปลี่ยนแปลงรวม" sheetId="49" r:id="rId2"/>
    <sheet name="เปลี่ยนแปลงเฉพาะ" sheetId="48" r:id="rId3"/>
    <sheet name="งบกำไรขาดทุน Q4_64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Q4_64'!$A$1:$L$133</definedName>
    <definedName name="chaiyut" localSheetId="3">'งบกำไรขาดทุน Q4_64'!$A$1:$L$98</definedName>
    <definedName name="_xlnm.Database">#REF!</definedName>
    <definedName name="OLE_LINK3" localSheetId="4">งบกระแส!$A$90</definedName>
    <definedName name="prattana" localSheetId="4">งบกระแส!$A$1:$M$92</definedName>
    <definedName name="_xlnm.Print_Area" localSheetId="2">เปลี่ยนแปลงเฉพาะ!$A$1:$V$44</definedName>
    <definedName name="_xlnm.Print_Area" localSheetId="1">เปลี่ยนแปลงรวม!$A$1:$AB$43</definedName>
    <definedName name="_xlnm.Print_Area" localSheetId="0">'งบแสดงฐานะการเงิน Q4_64'!$A$1:$L$132</definedName>
    <definedName name="_xlnm.Print_Area" localSheetId="4">งบกระแส!$A$1:$M$92</definedName>
    <definedName name="_xlnm.Print_Area" localSheetId="3">'งบกำไรขาดทุน Q4_64'!$A$1:$L$98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3" i="49" l="1"/>
  <c r="P34" i="48"/>
  <c r="K94" i="52" l="1"/>
  <c r="G94" i="52"/>
  <c r="H31" i="49" l="1"/>
  <c r="H32" i="48"/>
  <c r="J105" i="53"/>
  <c r="J104" i="53"/>
  <c r="F105" i="53"/>
  <c r="F104" i="53"/>
  <c r="F29" i="49"/>
  <c r="D29" i="49"/>
  <c r="F30" i="48"/>
  <c r="F31" i="48"/>
  <c r="D30" i="48"/>
  <c r="D31" i="48"/>
  <c r="V31" i="48" s="1"/>
  <c r="V30" i="49"/>
  <c r="X30" i="49" s="1"/>
  <c r="AB30" i="49" s="1"/>
  <c r="L7" i="53" l="1"/>
  <c r="F26" i="53" l="1"/>
  <c r="L26" i="53"/>
  <c r="H26" i="53"/>
  <c r="P33" i="49"/>
  <c r="P19" i="49"/>
  <c r="V19" i="49"/>
  <c r="V17" i="49"/>
  <c r="X17" i="49" s="1"/>
  <c r="AB17" i="49" s="1"/>
  <c r="V16" i="49"/>
  <c r="X16" i="49" s="1"/>
  <c r="AB16" i="49" s="1"/>
  <c r="R20" i="48"/>
  <c r="V18" i="48"/>
  <c r="V17" i="48"/>
  <c r="J26" i="53" l="1"/>
  <c r="X19" i="49"/>
  <c r="AB19" i="49" s="1"/>
  <c r="M70" i="52" l="1"/>
  <c r="M60" i="52"/>
  <c r="I69" i="52"/>
  <c r="I70" i="52" s="1"/>
  <c r="I60" i="52"/>
  <c r="M7" i="52"/>
  <c r="R34" i="48"/>
  <c r="V34" i="48" s="1"/>
  <c r="V32" i="48"/>
  <c r="V30" i="48"/>
  <c r="V33" i="49"/>
  <c r="X33" i="49" s="1"/>
  <c r="AB33" i="49" s="1"/>
  <c r="V31" i="49"/>
  <c r="X31" i="49" s="1"/>
  <c r="AB31" i="49" s="1"/>
  <c r="V29" i="49"/>
  <c r="X29" i="49" s="1"/>
  <c r="AB29" i="49" s="1"/>
  <c r="V13" i="49"/>
  <c r="X13" i="49" s="1"/>
  <c r="L74" i="50"/>
  <c r="L68" i="50"/>
  <c r="H74" i="50"/>
  <c r="H68" i="50"/>
  <c r="L30" i="50"/>
  <c r="L22" i="50"/>
  <c r="L8" i="50"/>
  <c r="H30" i="50"/>
  <c r="H22" i="50"/>
  <c r="H31" i="50" l="1"/>
  <c r="H33" i="50" s="1"/>
  <c r="L31" i="50"/>
  <c r="L33" i="50" s="1"/>
  <c r="L73" i="53"/>
  <c r="H73" i="53"/>
  <c r="L37" i="53"/>
  <c r="H37" i="53"/>
  <c r="L35" i="50" l="1"/>
  <c r="L37" i="50" s="1"/>
  <c r="M10" i="52"/>
  <c r="M21" i="52" s="1"/>
  <c r="M37" i="52" s="1"/>
  <c r="M40" i="52" s="1"/>
  <c r="M73" i="52" s="1"/>
  <c r="M75" i="52" s="1"/>
  <c r="H35" i="50"/>
  <c r="P20" i="49" s="1"/>
  <c r="I10" i="52"/>
  <c r="I21" i="52" s="1"/>
  <c r="I37" i="52" s="1"/>
  <c r="I40" i="52" s="1"/>
  <c r="I73" i="52" s="1"/>
  <c r="I75" i="52" s="1"/>
  <c r="L67" i="53"/>
  <c r="L75" i="53" s="1"/>
  <c r="H67" i="53"/>
  <c r="H75" i="53" s="1"/>
  <c r="L38" i="53"/>
  <c r="H38" i="53"/>
  <c r="F30" i="50"/>
  <c r="J30" i="50"/>
  <c r="T36" i="49"/>
  <c r="T34" i="49" s="1"/>
  <c r="T37" i="48"/>
  <c r="V37" i="48" s="1"/>
  <c r="F67" i="53"/>
  <c r="T23" i="48"/>
  <c r="V23" i="48" s="1"/>
  <c r="V19" i="48"/>
  <c r="V14" i="48"/>
  <c r="T22" i="49"/>
  <c r="T20" i="49" s="1"/>
  <c r="K7" i="52"/>
  <c r="K53" i="52" s="1"/>
  <c r="M53" i="52"/>
  <c r="L57" i="50"/>
  <c r="P74" i="52"/>
  <c r="L52" i="53"/>
  <c r="L95" i="53" s="1"/>
  <c r="J22" i="50"/>
  <c r="K60" i="52"/>
  <c r="J67" i="53"/>
  <c r="F37" i="53"/>
  <c r="J37" i="53"/>
  <c r="Z34" i="49"/>
  <c r="Z38" i="49" s="1"/>
  <c r="F112" i="53" s="1"/>
  <c r="J8" i="50"/>
  <c r="J57" i="50" s="1"/>
  <c r="F73" i="53"/>
  <c r="J73" i="53"/>
  <c r="A3" i="52"/>
  <c r="A49" i="52" s="1"/>
  <c r="K6" i="52"/>
  <c r="K52" i="52" s="1"/>
  <c r="G52" i="52"/>
  <c r="G53" i="52"/>
  <c r="I53" i="52"/>
  <c r="G60" i="52"/>
  <c r="G69" i="52"/>
  <c r="G70" i="52" s="1"/>
  <c r="K70" i="52"/>
  <c r="O74" i="52"/>
  <c r="V20" i="48"/>
  <c r="D25" i="48"/>
  <c r="F25" i="48"/>
  <c r="H25" i="48"/>
  <c r="P25" i="48"/>
  <c r="V27" i="48"/>
  <c r="D39" i="48"/>
  <c r="F39" i="48"/>
  <c r="H39" i="48"/>
  <c r="J106" i="53" s="1"/>
  <c r="P39" i="48"/>
  <c r="J108" i="53" s="1"/>
  <c r="V18" i="49"/>
  <c r="X18" i="49" s="1"/>
  <c r="AB18" i="49" s="1"/>
  <c r="R20" i="49"/>
  <c r="R24" i="49" s="1"/>
  <c r="Z24" i="49"/>
  <c r="D24" i="49"/>
  <c r="F24" i="49"/>
  <c r="H24" i="49"/>
  <c r="J24" i="49"/>
  <c r="L24" i="49"/>
  <c r="N24" i="49"/>
  <c r="V26" i="49"/>
  <c r="X26" i="49" s="1"/>
  <c r="AB26" i="49" s="1"/>
  <c r="V32" i="49"/>
  <c r="X32" i="49" s="1"/>
  <c r="R34" i="49"/>
  <c r="R38" i="49" s="1"/>
  <c r="D38" i="49"/>
  <c r="F38" i="49"/>
  <c r="H38" i="49"/>
  <c r="F106" i="53" s="1"/>
  <c r="J38" i="49"/>
  <c r="L38" i="49"/>
  <c r="N38" i="49"/>
  <c r="F108" i="53" s="1"/>
  <c r="F22" i="50"/>
  <c r="A51" i="50"/>
  <c r="A53" i="50"/>
  <c r="F56" i="50"/>
  <c r="J56" i="50"/>
  <c r="F57" i="50"/>
  <c r="H57" i="50"/>
  <c r="F68" i="50"/>
  <c r="J68" i="50"/>
  <c r="F74" i="50"/>
  <c r="J74" i="50"/>
  <c r="J7" i="53"/>
  <c r="J52" i="53" s="1"/>
  <c r="J95" i="53" s="1"/>
  <c r="A47" i="53"/>
  <c r="A90" i="53" s="1"/>
  <c r="A48" i="53"/>
  <c r="A91" i="53" s="1"/>
  <c r="A49" i="53"/>
  <c r="A92" i="53" s="1"/>
  <c r="F52" i="53"/>
  <c r="F95" i="53" s="1"/>
  <c r="H52" i="53"/>
  <c r="H95" i="53" s="1"/>
  <c r="H111" i="53"/>
  <c r="H113" i="53" s="1"/>
  <c r="L111" i="53"/>
  <c r="L112" i="53"/>
  <c r="L39" i="50" l="1"/>
  <c r="L42" i="50"/>
  <c r="J38" i="53"/>
  <c r="J31" i="50"/>
  <c r="J33" i="50" s="1"/>
  <c r="J35" i="50" s="1"/>
  <c r="H37" i="50"/>
  <c r="H42" i="50"/>
  <c r="H39" i="50"/>
  <c r="F38" i="53"/>
  <c r="J75" i="53"/>
  <c r="F75" i="53"/>
  <c r="F31" i="50"/>
  <c r="F33" i="50" s="1"/>
  <c r="F59" i="50" s="1"/>
  <c r="F70" i="50" s="1"/>
  <c r="F73" i="50" s="1"/>
  <c r="F75" i="50" s="1"/>
  <c r="T21" i="48"/>
  <c r="T25" i="48" s="1"/>
  <c r="V36" i="49"/>
  <c r="X36" i="49" s="1"/>
  <c r="AB36" i="49" s="1"/>
  <c r="V22" i="49"/>
  <c r="X22" i="49" s="1"/>
  <c r="AB22" i="49" s="1"/>
  <c r="L113" i="53"/>
  <c r="W27" i="48" s="1"/>
  <c r="AD26" i="49"/>
  <c r="H114" i="53"/>
  <c r="H133" i="53" s="1"/>
  <c r="L59" i="50"/>
  <c r="L70" i="50" s="1"/>
  <c r="L73" i="50" s="1"/>
  <c r="L75" i="50" s="1"/>
  <c r="M95" i="52"/>
  <c r="H59" i="50"/>
  <c r="H70" i="50" s="1"/>
  <c r="H73" i="50" s="1"/>
  <c r="H75" i="50" s="1"/>
  <c r="I95" i="52"/>
  <c r="T38" i="49"/>
  <c r="V34" i="49"/>
  <c r="AB32" i="49"/>
  <c r="AB13" i="49"/>
  <c r="V20" i="49"/>
  <c r="T24" i="49"/>
  <c r="T35" i="48"/>
  <c r="T39" i="48" s="1"/>
  <c r="V33" i="48"/>
  <c r="J59" i="50" l="1"/>
  <c r="J70" i="50" s="1"/>
  <c r="J73" i="50" s="1"/>
  <c r="J75" i="50" s="1"/>
  <c r="K10" i="52"/>
  <c r="K21" i="52" s="1"/>
  <c r="K37" i="52" s="1"/>
  <c r="K40" i="52" s="1"/>
  <c r="K73" i="52" s="1"/>
  <c r="K75" i="52" s="1"/>
  <c r="P75" i="52" s="1"/>
  <c r="G10" i="52"/>
  <c r="G21" i="52" s="1"/>
  <c r="G37" i="52" s="1"/>
  <c r="G40" i="52" s="1"/>
  <c r="G73" i="52" s="1"/>
  <c r="G75" i="52" s="1"/>
  <c r="G95" i="52" s="1"/>
  <c r="F35" i="50"/>
  <c r="F37" i="50" s="1"/>
  <c r="V24" i="49"/>
  <c r="L114" i="53"/>
  <c r="L133" i="53" s="1"/>
  <c r="J39" i="50"/>
  <c r="J42" i="50"/>
  <c r="R35" i="48"/>
  <c r="J37" i="50"/>
  <c r="P24" i="49"/>
  <c r="R21" i="48"/>
  <c r="V38" i="49"/>
  <c r="F110" i="53" s="1"/>
  <c r="K95" i="52" l="1"/>
  <c r="F39" i="50"/>
  <c r="P34" i="49"/>
  <c r="P38" i="49" s="1"/>
  <c r="F109" i="53" s="1"/>
  <c r="F111" i="53" s="1"/>
  <c r="F113" i="53" s="1"/>
  <c r="F114" i="53" s="1"/>
  <c r="F133" i="53" s="1"/>
  <c r="F42" i="50"/>
  <c r="O75" i="52"/>
  <c r="X20" i="49"/>
  <c r="V35" i="48"/>
  <c r="V39" i="48" s="1"/>
  <c r="R39" i="48"/>
  <c r="J109" i="53" s="1"/>
  <c r="J111" i="53" s="1"/>
  <c r="J113" i="53" s="1"/>
  <c r="J114" i="53" s="1"/>
  <c r="J133" i="53" s="1"/>
  <c r="V21" i="48"/>
  <c r="V25" i="48" s="1"/>
  <c r="W25" i="48" s="1"/>
  <c r="R25" i="48"/>
  <c r="X34" i="49" l="1"/>
  <c r="AB34" i="49" s="1"/>
  <c r="AB38" i="49" s="1"/>
  <c r="AD38" i="49" s="1"/>
  <c r="W39" i="48"/>
  <c r="AB20" i="49"/>
  <c r="AB24" i="49" s="1"/>
  <c r="X24" i="49"/>
  <c r="X38" i="49" l="1"/>
</calcChain>
</file>

<file path=xl/sharedStrings.xml><?xml version="1.0" encoding="utf-8"?>
<sst xmlns="http://schemas.openxmlformats.org/spreadsheetml/2006/main" count="362" uniqueCount="233">
  <si>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</si>
  <si>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</si>
  <si>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</si>
  <si>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</si>
  <si>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</si>
  <si>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</si>
  <si>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</si>
  <si>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</si>
  <si>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</si>
  <si>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</si>
  <si>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</si>
  <si>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</si>
  <si>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</si>
  <si>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</si>
  <si>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</si>
  <si>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</si>
  <si>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</si>
  <si>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</si>
  <si>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</si>
  <si>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</si>
  <si>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</si>
  <si>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</si>
  <si>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</si>
  <si>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</si>
  <si>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</si>
  <si>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</si>
  <si>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</si>
  <si>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</si>
  <si>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</si>
  <si>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</si>
  <si>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</si>
  <si>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</si>
  <si>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</si>
  <si>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</si>
  <si>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</si>
  <si>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</si>
  <si>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</si>
  <si>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</si>
  <si>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</si>
  <si>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</si>
  <si>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</si>
  <si>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</si>
  <si>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</si>
  <si>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</si>
  <si>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</si>
  <si>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</si>
  <si>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</si>
  <si>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</si>
  <si>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</si>
  <si>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</si>
  <si>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</si>
  <si>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</si>
  <si>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</si>
  <si>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</si>
  <si>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</si>
  <si>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</si>
  <si>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</si>
  <si>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</si>
  <si>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</si>
  <si>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</si>
  <si>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</si>
  <si>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</si>
  <si>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</si>
  <si>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</si>
  <si>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</si>
  <si>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</si>
  <si>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</si>
  <si>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</si>
  <si>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</si>
  <si>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</si>
  <si>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</si>
  <si>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</si>
  <si>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</si>
  <si>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</si>
  <si>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</si>
  <si>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</si>
  <si>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</si>
  <si>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</si>
  <si>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</si>
  <si>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</si>
  <si>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</si>
  <si>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</si>
  <si>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</si>
  <si>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</si>
  <si>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</si>
  <si>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</si>
  <si>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</si>
  <si>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</si>
  <si>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</si>
  <si>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</si>
  <si>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</si>
  <si>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</si>
  <si>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</si>
  <si>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</si>
  <si>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</si>
  <si>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</si>
  <si>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</si>
  <si>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</si>
  <si>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</si>
  <si>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</si>
  <si>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</si>
  <si>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</si>
  <si>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</si>
  <si>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</si>
  <si>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</si>
  <si>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</si>
  <si>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</si>
  <si>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</si>
  <si>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</si>
  <si>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</si>
  <si>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</si>
  <si>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</si>
  <si>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</si>
  <si>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</si>
  <si>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</si>
  <si>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</si>
  <si>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</si>
  <si>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</si>
  <si>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</si>
  <si>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</si>
  <si>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</si>
  <si>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</si>
  <si>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</si>
  <si>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</si>
  <si>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</si>
  <si>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</si>
  <si>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</si>
  <si>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</si>
  <si>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</si>
  <si>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</si>
  <si>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ผลกระทบจากการขายหลักทรัพย์เพื่อค้าระหว่างกัน</t>
  </si>
  <si>
    <t>หมายเหตุประกอบงบการเงินถือเป็นส่วนหนึ่งของงบการเงินนี้</t>
  </si>
  <si>
    <t>สำหรับปีสิ้นสุดวันที่ 31 ธันวาคม</t>
  </si>
  <si>
    <t>กำไร(ขาดทุน) สำหรับปี</t>
  </si>
  <si>
    <t>กำไร (ขาดทุน) สุทธิสำหรับปี</t>
  </si>
  <si>
    <t xml:space="preserve">      กำไรขาดทุนเบ็ดเสร็จรวมสำหรับปี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</si>
  <si>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</si>
  <si>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</si>
  <si>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</si>
  <si>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</si>
  <si>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</si>
  <si>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</si>
  <si>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</si>
  <si>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</si>
  <si>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</si>
  <si>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</si>
  <si>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</si>
  <si>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</si>
  <si>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</si>
  <si>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</si>
  <si>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</si>
  <si>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</si>
  <si>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</si>
  <si>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</si>
  <si>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</si>
  <si>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</si>
  <si>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</si>
  <si>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</si>
  <si>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</si>
  <si>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</si>
  <si>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</si>
  <si>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</si>
  <si>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</si>
  <si>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</si>
  <si>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</si>
  <si>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</si>
  <si>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</si>
  <si>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</si>
  <si>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</si>
  <si>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</si>
  <si>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</si>
  <si>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</si>
  <si>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</si>
  <si>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</si>
  <si>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</si>
  <si>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</si>
  <si>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จ่ายเงินปันผล</t>
  </si>
  <si>
    <t>เงินรับล่วงหน้าค่าหุ้น</t>
  </si>
  <si>
    <t xml:space="preserve">     เพิ่มทุนจากการใช้สิทธิตามใบสำคัญแสดงสิทธิ</t>
  </si>
  <si>
    <t xml:space="preserve">     เงินรับล่วงหน้าค่าหุ้นสามัญ</t>
  </si>
  <si>
    <t xml:space="preserve">      จัดสรรกำไรสะสมเป็นสำรองตามกฎหมาย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</si>
  <si>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</si>
  <si>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</si>
  <si>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กิจกรรมดำเนินงานและกิจกรรมลงทุนที่ไม่กระทบเงินสด</t>
  </si>
  <si>
    <t xml:space="preserve">     โอนผลกำไร(ขาดทุน)จากการประมาณการตามหลัก -</t>
  </si>
  <si>
    <t xml:space="preserve">        คณิตศาสตร์ประกันภัยไปยังกำไรสะสม</t>
  </si>
  <si>
    <t>31 ธันวาคม 2563</t>
  </si>
  <si>
    <t>2563</t>
  </si>
  <si>
    <t>ยอดคงเหลือ ณ วันที่  1 มกราคม 2563</t>
  </si>
  <si>
    <t>ยอดคงเหลือ ณ วันที่ 31 ธันวาคม 2563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</si>
  <si>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</si>
  <si>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</si>
  <si>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</si>
  <si>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</si>
  <si>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</si>
  <si>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</si>
  <si>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- หุ้นสามัญ  6,640,441,480  หุ้น ในปี 2563</t>
  </si>
  <si>
    <t>ขาดทุนจากการขายจากการวัดมูลค่าสินทรัพย์ทางการเงินอื่น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</si>
  <si>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</si>
  <si>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กำไรจากการขายจากการวัดมูลค่าสินทรัพย์ทางการเงินอื่น</t>
  </si>
  <si>
    <t>กำไรจากการขายสินทรัพย์หมุนเวียนที่จัดประเภทเป็นสินทรัพย์ที่ถือไว้เพื่อขาย</t>
  </si>
  <si>
    <t>กำไรที่ยังไม่เกิดขึ้นจากการวัดมูลค่าสินทรัพย์ทางการเงินอื่น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</si>
  <si>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</si>
  <si>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</si>
  <si>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>ซื้ออาคารและอุปกรณ์</t>
  </si>
  <si>
    <t>12 , 13</t>
  </si>
  <si>
    <t>7 , 11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</si>
  <si>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</si>
  <si>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</si>
  <si>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</si>
  <si>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ณ วันที่ 31 ธันวาคม 2564</t>
  </si>
  <si>
    <t>31 ธันวาคม 2564</t>
  </si>
  <si>
    <t>- หุ้นสามัญ  7,047,006,083  หุ้น ในปี 2563</t>
  </si>
  <si>
    <t>- หุ้นสามัญ  11,914,522,230  หุ้น ในปี 2564</t>
  </si>
  <si>
    <t>- หุ้นสามัญ  8,253,281,178  หุ้น ในปี 2564</t>
  </si>
  <si>
    <t>สำหรับปีสิ้นสุดวันที่ 31 ธันวาคม 2564</t>
  </si>
  <si>
    <t>ยอดคงเหลือ ณ วันที่  1 มกราคม 2564</t>
  </si>
  <si>
    <t>ยอดคงเหลือ ณ วันที่ 31 ธันวาคม 2564</t>
  </si>
  <si>
    <t xml:space="preserve">     เพิ่มทุนจากการออกหุ้นสามัญใหม่</t>
  </si>
  <si>
    <t xml:space="preserve">    เพิ่มทุนจากการออกหุ้นสามัญใหม่</t>
  </si>
  <si>
    <t>สินค้าคงเหลือสินทรัพย์ดิจิทัล</t>
  </si>
  <si>
    <t>เงินกู้ยืม</t>
  </si>
  <si>
    <t>กลับรายการค่าเผื่อหนี้สงสัยจะสูญ</t>
  </si>
  <si>
    <t>กำไรจากอัตราแลกเปลี่ยน</t>
  </si>
  <si>
    <t>ขาดทุนจากมูลค่าสินค้าคงเหลือลดลง</t>
  </si>
  <si>
    <t>ค่าเผื่อด้อยค่าเงินลงทุน</t>
  </si>
  <si>
    <t>สินค้าคงเหลือสินทรัพย์ดิจิทัล  ลดลง</t>
  </si>
  <si>
    <t>สินทรัพย์ไม่หมุนเวียนอื่น เพิ่มขึ้น</t>
  </si>
  <si>
    <t>ลูกหนี้หมุนเวียนอื่น - กิจการที่เกี่ยวข้องกัน ลดลง</t>
  </si>
  <si>
    <t>เพิ่มทุนจากการใช้สิทธิซื้อหุ้นสามัญ</t>
  </si>
  <si>
    <t>2564</t>
  </si>
  <si>
    <t>อาคารและอุปกรณ์ เพิ่มขึ้น</t>
  </si>
  <si>
    <t>รายได้จากสินค้าคงเหลือสินทรัพย์ดิจิทัล -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</si>
</sst>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3" fillId="3" borderId="0" applyNumberFormat="0" applyBorder="0" applyAlignment="0" applyProtection="0"/>
    <xf numFmtId="0" fontId="24" fillId="20" borderId="9" applyNumberFormat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7" borderId="1" applyNumberFormat="0" applyAlignment="0" applyProtection="0"/>
    <xf numFmtId="0" fontId="31" fillId="24" borderId="0" applyNumberFormat="0" applyBorder="0" applyAlignment="0" applyProtection="0"/>
    <xf numFmtId="0" fontId="32" fillId="0" borderId="11" applyNumberFormat="0" applyFill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25" borderId="8" applyNumberFormat="0" applyFon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43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0" applyNumberFormat="1" applyFont="1" applyFill="1" applyAlignment="1">
      <alignment horizontal="right"/>
    </xf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167" fontId="7" fillId="0" borderId="0" xfId="19" applyNumberFormat="1" applyFont="1" applyFill="1" applyBorder="1" applyAlignment="1">
      <alignment horizontal="center" vertical="top" wrapText="1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174" fontId="15" fillId="0" borderId="0" xfId="19" applyNumberFormat="1" applyFont="1" applyFill="1" applyBorder="1"/>
    <xf numFmtId="168" fontId="15" fillId="0" borderId="0" xfId="0" applyNumberFormat="1" applyFont="1" applyFill="1" applyBorder="1"/>
    <xf numFmtId="167" fontId="15" fillId="0" borderId="0" xfId="0" applyNumberFormat="1" applyFont="1" applyFill="1"/>
    <xf numFmtId="0" fontId="16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67" fontId="6" fillId="0" borderId="0" xfId="19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8" fillId="0" borderId="0" xfId="0" applyNumberFormat="1" applyFont="1" applyFill="1"/>
    <xf numFmtId="0" fontId="18" fillId="0" borderId="0" xfId="0" applyFont="1" applyFill="1"/>
    <xf numFmtId="43" fontId="18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5" fillId="0" borderId="0" xfId="19" applyNumberFormat="1" applyFont="1" applyFill="1"/>
    <xf numFmtId="43" fontId="15" fillId="0" borderId="0" xfId="0" applyNumberFormat="1" applyFont="1" applyFill="1" applyBorder="1"/>
    <xf numFmtId="43" fontId="15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8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6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75" fontId="3" fillId="0" borderId="16" xfId="19" applyNumberFormat="1" applyFont="1" applyFill="1" applyBorder="1"/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8" fontId="7" fillId="0" borderId="0" xfId="0" applyNumberFormat="1" applyFont="1" applyFill="1" applyBorder="1"/>
    <xf numFmtId="0" fontId="3" fillId="0" borderId="12" xfId="0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5"/>
  <sheetViews>
    <sheetView tabSelected="1" view="pageBreakPreview" zoomScaleNormal="100" zoomScaleSheetLayoutView="100" workbookViewId="0">
      <selection activeCell="C8" sqref="C8"/>
    </sheetView>
  </sheetViews>
  <sheetFormatPr defaultRowHeight="18" x14ac:dyDescent="0.4"/>
  <cols>
    <col min="1" max="2" width="2.7109375" style="120" customWidth="1"/>
    <col min="3" max="3" width="32.85546875" style="120" customWidth="1"/>
    <col min="4" max="4" width="6.28515625" style="127" customWidth="1"/>
    <col min="5" max="5" width="0.85546875" style="127" customWidth="1"/>
    <col min="6" max="6" width="12.85546875" style="127" customWidth="1"/>
    <col min="7" max="7" width="0.7109375" style="127" customWidth="1"/>
    <col min="8" max="8" width="12.85546875" style="127" customWidth="1"/>
    <col min="9" max="9" width="0.85546875" style="120" customWidth="1"/>
    <col min="10" max="10" width="12.85546875" style="7" customWidth="1"/>
    <col min="11" max="11" width="1" style="7" customWidth="1"/>
    <col min="12" max="12" width="12.85546875" style="7" customWidth="1"/>
    <col min="13" max="13" width="2.7109375" style="5" customWidth="1"/>
    <col min="14" max="14" width="13.85546875" style="5" customWidth="1"/>
    <col min="15" max="15" width="2.7109375" style="5" customWidth="1"/>
    <col min="16" max="16" width="14.5703125" style="5" customWidth="1"/>
    <col min="17" max="17" width="11" style="5" customWidth="1"/>
    <col min="18" max="16384" width="9.140625" style="5"/>
  </cols>
  <sheetData>
    <row r="1" spans="1:15" x14ac:dyDescent="0.4">
      <c r="D1" s="26"/>
      <c r="E1" s="26"/>
      <c r="F1" s="12"/>
      <c r="G1" s="12"/>
      <c r="H1" s="12"/>
      <c r="J1" s="12"/>
      <c r="K1" s="12"/>
      <c r="L1" s="12"/>
      <c r="M1" s="13"/>
      <c r="N1" s="13"/>
      <c r="O1" s="13"/>
    </row>
    <row r="2" spans="1:15" x14ac:dyDescent="0.4">
      <c r="A2" s="131" t="s">
        <v>52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5" ht="18" customHeight="1" x14ac:dyDescent="0.4">
      <c r="A3" s="131" t="s">
        <v>97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5" ht="20.25" customHeight="1" x14ac:dyDescent="0.4">
      <c r="A4" s="131" t="s">
        <v>210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5" x14ac:dyDescent="0.4">
      <c r="A5" s="127"/>
      <c r="B5" s="127"/>
      <c r="F5" s="132" t="s">
        <v>13</v>
      </c>
      <c r="G5" s="132"/>
      <c r="H5" s="132"/>
      <c r="I5" s="132"/>
      <c r="J5" s="132"/>
      <c r="K5" s="132"/>
      <c r="L5" s="132"/>
    </row>
    <row r="6" spans="1:15" x14ac:dyDescent="0.4">
      <c r="F6" s="133" t="s">
        <v>34</v>
      </c>
      <c r="G6" s="133"/>
      <c r="H6" s="133"/>
      <c r="J6" s="134" t="s">
        <v>35</v>
      </c>
      <c r="K6" s="134"/>
      <c r="L6" s="134"/>
    </row>
    <row r="7" spans="1:15" x14ac:dyDescent="0.4">
      <c r="D7" s="124" t="s">
        <v>40</v>
      </c>
      <c r="E7" s="21"/>
      <c r="F7" s="32" t="s">
        <v>211</v>
      </c>
      <c r="G7" s="22"/>
      <c r="H7" s="32" t="s">
        <v>186</v>
      </c>
      <c r="J7" s="32" t="str">
        <f>+F7</f>
        <v>31 ธันวาคม 2564</v>
      </c>
      <c r="K7" s="22"/>
      <c r="L7" s="32" t="str">
        <f>+H7</f>
        <v>31 ธันวาคม 2563</v>
      </c>
    </row>
    <row r="8" spans="1:15" s="46" customFormat="1" ht="18" customHeight="1" x14ac:dyDescent="0.35">
      <c r="D8" s="42"/>
      <c r="E8" s="42"/>
      <c r="F8" s="63"/>
      <c r="G8" s="63"/>
      <c r="H8" s="63"/>
      <c r="I8" s="47"/>
      <c r="J8" s="63"/>
      <c r="K8" s="63"/>
      <c r="L8" s="63"/>
    </row>
    <row r="9" spans="1:15" ht="18" customHeight="1" x14ac:dyDescent="0.4">
      <c r="A9" s="135" t="s">
        <v>5</v>
      </c>
      <c r="B9" s="135"/>
      <c r="C9" s="135"/>
      <c r="D9" s="21"/>
      <c r="E9" s="21"/>
      <c r="F9" s="120"/>
      <c r="G9" s="120"/>
      <c r="H9" s="120"/>
      <c r="J9" s="49"/>
      <c r="K9" s="49"/>
      <c r="L9" s="49"/>
    </row>
    <row r="10" spans="1:15" x14ac:dyDescent="0.4">
      <c r="A10" s="120" t="s">
        <v>6</v>
      </c>
      <c r="F10" s="126"/>
      <c r="G10" s="126"/>
      <c r="H10" s="126"/>
    </row>
    <row r="11" spans="1:15" x14ac:dyDescent="0.4">
      <c r="B11" s="120" t="s">
        <v>14</v>
      </c>
      <c r="D11" s="127">
        <v>3</v>
      </c>
      <c r="F11" s="75">
        <v>341495631.25999999</v>
      </c>
      <c r="G11" s="75"/>
      <c r="H11" s="75">
        <v>150221013.30000001</v>
      </c>
      <c r="I11" s="45"/>
      <c r="J11" s="62">
        <v>144066303.36000001</v>
      </c>
      <c r="K11" s="62"/>
      <c r="L11" s="62">
        <v>90042735.870000005</v>
      </c>
    </row>
    <row r="12" spans="1:15" x14ac:dyDescent="0.4">
      <c r="B12" s="120" t="s">
        <v>88</v>
      </c>
      <c r="F12" s="75"/>
      <c r="G12" s="75"/>
      <c r="H12" s="75"/>
      <c r="I12" s="45"/>
      <c r="J12" s="62"/>
      <c r="K12" s="62"/>
      <c r="L12" s="62"/>
    </row>
    <row r="13" spans="1:15" x14ac:dyDescent="0.4">
      <c r="C13" s="120" t="s">
        <v>36</v>
      </c>
      <c r="D13" s="127">
        <v>4</v>
      </c>
      <c r="F13" s="75">
        <v>149559406.16999999</v>
      </c>
      <c r="G13" s="75"/>
      <c r="H13" s="75">
        <v>321000</v>
      </c>
      <c r="I13" s="45"/>
      <c r="J13" s="62">
        <v>86637303.75</v>
      </c>
      <c r="K13" s="62"/>
      <c r="L13" s="62">
        <v>0</v>
      </c>
      <c r="M13" s="13"/>
      <c r="N13" s="13"/>
      <c r="O13" s="13"/>
    </row>
    <row r="14" spans="1:15" x14ac:dyDescent="0.4">
      <c r="C14" s="120" t="s">
        <v>33</v>
      </c>
      <c r="D14" s="127">
        <v>2.2000000000000002</v>
      </c>
      <c r="F14" s="75">
        <v>210481375.72</v>
      </c>
      <c r="G14" s="75"/>
      <c r="H14" s="75">
        <v>6642107.7400000002</v>
      </c>
      <c r="I14" s="45"/>
      <c r="J14" s="62">
        <v>5899660.3700000001</v>
      </c>
      <c r="K14" s="62"/>
      <c r="L14" s="62">
        <v>5875000</v>
      </c>
      <c r="M14" s="13"/>
      <c r="N14" s="13"/>
      <c r="O14" s="13"/>
    </row>
    <row r="15" spans="1:15" x14ac:dyDescent="0.4">
      <c r="B15" s="120" t="s">
        <v>191</v>
      </c>
      <c r="F15" s="75"/>
      <c r="G15" s="75"/>
      <c r="H15" s="75"/>
      <c r="I15" s="45"/>
      <c r="J15" s="62"/>
      <c r="K15" s="62"/>
      <c r="L15" s="62"/>
      <c r="M15" s="13"/>
      <c r="N15" s="13"/>
      <c r="O15" s="13"/>
    </row>
    <row r="16" spans="1:15" x14ac:dyDescent="0.4">
      <c r="C16" s="120" t="s">
        <v>83</v>
      </c>
      <c r="D16" s="127">
        <v>5</v>
      </c>
      <c r="F16" s="75">
        <v>104790182.57999998</v>
      </c>
      <c r="G16" s="75"/>
      <c r="H16" s="75">
        <v>6457017.9700000007</v>
      </c>
      <c r="I16" s="45"/>
      <c r="J16" s="62">
        <v>13972159.68</v>
      </c>
      <c r="K16" s="62"/>
      <c r="L16" s="62">
        <v>6166475.6800000006</v>
      </c>
      <c r="M16" s="13"/>
      <c r="N16" s="13"/>
      <c r="O16" s="13"/>
    </row>
    <row r="17" spans="1:15" x14ac:dyDescent="0.4">
      <c r="C17" s="120" t="s">
        <v>33</v>
      </c>
      <c r="D17" s="127">
        <v>2.2999999999999998</v>
      </c>
      <c r="F17" s="75">
        <v>0</v>
      </c>
      <c r="G17" s="75"/>
      <c r="H17" s="75">
        <v>0</v>
      </c>
      <c r="I17" s="45"/>
      <c r="J17" s="62">
        <v>47106680.780000001</v>
      </c>
      <c r="K17" s="62"/>
      <c r="L17" s="62">
        <v>9302472.0299999993</v>
      </c>
      <c r="M17" s="13"/>
      <c r="N17" s="13"/>
      <c r="O17" s="13"/>
    </row>
    <row r="18" spans="1:15" x14ac:dyDescent="0.4">
      <c r="B18" s="120" t="s">
        <v>220</v>
      </c>
      <c r="D18" s="127">
        <v>6</v>
      </c>
      <c r="F18" s="75">
        <v>986845781.81999993</v>
      </c>
      <c r="G18" s="75"/>
      <c r="H18" s="75">
        <v>0</v>
      </c>
      <c r="I18" s="45"/>
      <c r="J18" s="62">
        <v>102534.16</v>
      </c>
      <c r="K18" s="62"/>
      <c r="L18" s="62">
        <v>0</v>
      </c>
      <c r="M18" s="13"/>
      <c r="N18" s="13"/>
      <c r="O18" s="13"/>
    </row>
    <row r="19" spans="1:15" x14ac:dyDescent="0.4">
      <c r="B19" s="120" t="s">
        <v>67</v>
      </c>
      <c r="F19" s="75"/>
      <c r="G19" s="75"/>
      <c r="H19" s="75"/>
      <c r="I19" s="62"/>
      <c r="J19" s="62"/>
      <c r="K19" s="62"/>
      <c r="L19" s="62"/>
      <c r="M19" s="13"/>
      <c r="N19" s="13"/>
      <c r="O19" s="13"/>
    </row>
    <row r="20" spans="1:15" x14ac:dyDescent="0.4">
      <c r="C20" s="120" t="s">
        <v>166</v>
      </c>
      <c r="D20" s="127">
        <v>7</v>
      </c>
      <c r="F20" s="75">
        <v>243000000</v>
      </c>
      <c r="G20" s="75"/>
      <c r="H20" s="75">
        <v>267500000</v>
      </c>
      <c r="I20" s="62"/>
      <c r="J20" s="76">
        <v>243000000</v>
      </c>
      <c r="K20" s="76"/>
      <c r="L20" s="76">
        <v>267500000</v>
      </c>
      <c r="M20" s="13"/>
      <c r="N20" s="13"/>
      <c r="O20" s="13"/>
    </row>
    <row r="21" spans="1:15" x14ac:dyDescent="0.4">
      <c r="C21" s="120" t="s">
        <v>33</v>
      </c>
      <c r="D21" s="127">
        <v>2.4</v>
      </c>
      <c r="F21" s="75">
        <v>0</v>
      </c>
      <c r="G21" s="75"/>
      <c r="H21" s="75">
        <v>0</v>
      </c>
      <c r="I21" s="62"/>
      <c r="J21" s="76">
        <v>1901964493.9000001</v>
      </c>
      <c r="K21" s="76"/>
      <c r="L21" s="76">
        <v>458037891.39999998</v>
      </c>
      <c r="M21" s="13"/>
      <c r="N21" s="13"/>
      <c r="O21" s="13"/>
    </row>
    <row r="22" spans="1:15" x14ac:dyDescent="0.4">
      <c r="B22" s="15" t="s">
        <v>190</v>
      </c>
      <c r="D22" s="127">
        <v>8</v>
      </c>
      <c r="F22" s="75">
        <v>1142763445.3800001</v>
      </c>
      <c r="G22" s="75"/>
      <c r="H22" s="75">
        <v>1437580616.79</v>
      </c>
      <c r="I22" s="45"/>
      <c r="J22" s="62">
        <v>338379825.75</v>
      </c>
      <c r="K22" s="62"/>
      <c r="L22" s="62">
        <v>870827300.63999999</v>
      </c>
    </row>
    <row r="23" spans="1:15" x14ac:dyDescent="0.4">
      <c r="B23" s="120" t="s">
        <v>45</v>
      </c>
      <c r="F23" s="75"/>
      <c r="G23" s="75"/>
      <c r="H23" s="75"/>
      <c r="I23" s="45"/>
      <c r="J23" s="62"/>
      <c r="K23" s="62"/>
      <c r="L23" s="62"/>
      <c r="M23" s="13"/>
      <c r="N23" s="13"/>
      <c r="O23" s="13"/>
    </row>
    <row r="24" spans="1:15" x14ac:dyDescent="0.4">
      <c r="C24" s="120" t="s">
        <v>81</v>
      </c>
      <c r="F24" s="62">
        <v>22092066.209999997</v>
      </c>
      <c r="G24" s="75"/>
      <c r="H24" s="75">
        <v>19972412.379999999</v>
      </c>
      <c r="I24" s="45"/>
      <c r="J24" s="62">
        <v>19082829.949999999</v>
      </c>
      <c r="K24" s="62"/>
      <c r="L24" s="62">
        <v>18116832.689999998</v>
      </c>
      <c r="M24" s="13"/>
      <c r="N24" s="13"/>
      <c r="O24" s="13"/>
    </row>
    <row r="25" spans="1:15" x14ac:dyDescent="0.4">
      <c r="C25" s="120" t="s">
        <v>32</v>
      </c>
      <c r="F25" s="75">
        <v>2468516.7000000002</v>
      </c>
      <c r="G25" s="75"/>
      <c r="H25" s="75">
        <v>2367165.37</v>
      </c>
      <c r="I25" s="45"/>
      <c r="J25" s="62">
        <v>419184.72</v>
      </c>
      <c r="K25" s="62"/>
      <c r="L25" s="62">
        <v>334121.5</v>
      </c>
      <c r="M25" s="13"/>
      <c r="N25" s="13"/>
      <c r="O25" s="13"/>
    </row>
    <row r="26" spans="1:15" x14ac:dyDescent="0.4">
      <c r="C26" s="120" t="s">
        <v>15</v>
      </c>
      <c r="F26" s="77">
        <f>SUM(F11:F25)</f>
        <v>3203496405.8400002</v>
      </c>
      <c r="G26" s="80"/>
      <c r="H26" s="77">
        <f>SUM(H11:H25)</f>
        <v>1891061333.55</v>
      </c>
      <c r="I26" s="45"/>
      <c r="J26" s="77">
        <f>SUM(J11:J25)</f>
        <v>2800630976.4199996</v>
      </c>
      <c r="K26" s="80"/>
      <c r="L26" s="77">
        <f>SUM(L11:L25)</f>
        <v>1726202829.8099999</v>
      </c>
      <c r="M26" s="13"/>
      <c r="N26" s="13"/>
      <c r="O26" s="13"/>
    </row>
    <row r="27" spans="1:15" x14ac:dyDescent="0.4">
      <c r="F27" s="76"/>
      <c r="G27" s="76"/>
      <c r="H27" s="76"/>
      <c r="I27" s="45"/>
      <c r="J27" s="62"/>
      <c r="K27" s="62"/>
      <c r="L27" s="62"/>
      <c r="M27" s="13"/>
      <c r="N27" s="13"/>
      <c r="O27" s="13"/>
    </row>
    <row r="28" spans="1:15" x14ac:dyDescent="0.4">
      <c r="A28" s="120" t="s">
        <v>46</v>
      </c>
      <c r="F28" s="76"/>
      <c r="G28" s="76"/>
      <c r="H28" s="76"/>
      <c r="I28" s="45"/>
      <c r="J28" s="62"/>
      <c r="K28" s="62"/>
      <c r="L28" s="62"/>
      <c r="M28" s="13"/>
      <c r="N28" s="13"/>
      <c r="O28" s="13"/>
    </row>
    <row r="29" spans="1:15" hidden="1" x14ac:dyDescent="0.4">
      <c r="B29" s="120" t="s">
        <v>80</v>
      </c>
      <c r="D29" s="127">
        <v>8</v>
      </c>
      <c r="F29" s="76">
        <v>0</v>
      </c>
      <c r="G29" s="76"/>
      <c r="H29" s="76">
        <v>0</v>
      </c>
      <c r="I29" s="45"/>
      <c r="J29" s="62">
        <v>0</v>
      </c>
      <c r="K29" s="62"/>
      <c r="L29" s="62">
        <v>0</v>
      </c>
      <c r="M29" s="13"/>
      <c r="N29" s="13"/>
      <c r="O29" s="13"/>
    </row>
    <row r="30" spans="1:15" x14ac:dyDescent="0.4">
      <c r="B30" s="120" t="s">
        <v>59</v>
      </c>
      <c r="D30" s="127">
        <v>9</v>
      </c>
      <c r="F30" s="75">
        <v>0</v>
      </c>
      <c r="G30" s="75"/>
      <c r="H30" s="75">
        <v>0</v>
      </c>
      <c r="I30" s="45"/>
      <c r="J30" s="62">
        <v>58077100</v>
      </c>
      <c r="K30" s="62"/>
      <c r="L30" s="62">
        <v>58077100</v>
      </c>
      <c r="M30" s="13"/>
      <c r="N30" s="13"/>
      <c r="O30" s="13"/>
    </row>
    <row r="31" spans="1:15" x14ac:dyDescent="0.4">
      <c r="B31" s="15" t="s">
        <v>192</v>
      </c>
      <c r="D31" s="127">
        <v>10</v>
      </c>
      <c r="F31" s="75">
        <v>185000566.53</v>
      </c>
      <c r="G31" s="75"/>
      <c r="H31" s="75">
        <v>185000508.94</v>
      </c>
      <c r="I31" s="45"/>
      <c r="J31" s="62">
        <v>185000000</v>
      </c>
      <c r="K31" s="62"/>
      <c r="L31" s="62">
        <v>185000000</v>
      </c>
      <c r="M31" s="13"/>
      <c r="N31" s="13"/>
      <c r="O31" s="13"/>
    </row>
    <row r="32" spans="1:15" x14ac:dyDescent="0.4">
      <c r="B32" s="120" t="s">
        <v>167</v>
      </c>
      <c r="D32" s="127">
        <v>11</v>
      </c>
      <c r="F32" s="75">
        <v>391500000</v>
      </c>
      <c r="G32" s="75"/>
      <c r="H32" s="75">
        <v>391500000</v>
      </c>
      <c r="I32" s="45"/>
      <c r="J32" s="62">
        <v>391500000</v>
      </c>
      <c r="K32" s="62"/>
      <c r="L32" s="62">
        <v>391500000</v>
      </c>
      <c r="M32" s="13"/>
      <c r="N32" s="13"/>
      <c r="O32" s="13"/>
    </row>
    <row r="33" spans="1:15" x14ac:dyDescent="0.4">
      <c r="B33" s="120" t="s">
        <v>156</v>
      </c>
      <c r="D33" s="127">
        <v>12</v>
      </c>
      <c r="F33" s="76">
        <v>47985653.700000003</v>
      </c>
      <c r="G33" s="76"/>
      <c r="H33" s="76">
        <v>31848714.32</v>
      </c>
      <c r="I33" s="45"/>
      <c r="J33" s="62">
        <v>31889043.379999999</v>
      </c>
      <c r="K33" s="62"/>
      <c r="L33" s="62">
        <v>31848714.32</v>
      </c>
      <c r="M33" s="13"/>
      <c r="N33" s="13"/>
      <c r="O33" s="13"/>
    </row>
    <row r="34" spans="1:15" x14ac:dyDescent="0.4">
      <c r="B34" s="120" t="s">
        <v>157</v>
      </c>
      <c r="D34" s="127">
        <v>13</v>
      </c>
      <c r="F34" s="104">
        <v>6050333.1699999999</v>
      </c>
      <c r="G34" s="104"/>
      <c r="H34" s="104">
        <v>6490510.8300000001</v>
      </c>
      <c r="I34" s="39"/>
      <c r="J34" s="105">
        <v>6050333.1699999999</v>
      </c>
      <c r="K34" s="105"/>
      <c r="L34" s="105">
        <v>6490510.8300000001</v>
      </c>
      <c r="M34" s="13"/>
      <c r="N34" s="13"/>
      <c r="O34" s="13"/>
    </row>
    <row r="35" spans="1:15" x14ac:dyDescent="0.4">
      <c r="B35" s="120" t="s">
        <v>126</v>
      </c>
      <c r="D35" s="8">
        <v>19.3</v>
      </c>
      <c r="F35" s="76">
        <v>64326300.329999998</v>
      </c>
      <c r="G35" s="76"/>
      <c r="H35" s="76">
        <v>59789798.100000001</v>
      </c>
      <c r="I35" s="45"/>
      <c r="J35" s="62">
        <v>61894972.380000003</v>
      </c>
      <c r="K35" s="62"/>
      <c r="L35" s="62">
        <v>53801417.579999998</v>
      </c>
      <c r="M35" s="13"/>
      <c r="N35" s="13"/>
      <c r="O35" s="13"/>
    </row>
    <row r="36" spans="1:15" x14ac:dyDescent="0.4">
      <c r="B36" s="120" t="s">
        <v>47</v>
      </c>
      <c r="F36" s="76">
        <v>4550700</v>
      </c>
      <c r="G36" s="76"/>
      <c r="H36" s="76">
        <v>159600</v>
      </c>
      <c r="I36" s="45"/>
      <c r="J36" s="62">
        <v>3478700</v>
      </c>
      <c r="K36" s="62"/>
      <c r="L36" s="62">
        <v>159600</v>
      </c>
      <c r="M36" s="13"/>
      <c r="N36" s="13"/>
      <c r="O36" s="13"/>
    </row>
    <row r="37" spans="1:15" x14ac:dyDescent="0.4">
      <c r="C37" s="120" t="s">
        <v>16</v>
      </c>
      <c r="F37" s="77">
        <f>SUM(F29:F36)</f>
        <v>699413553.73000002</v>
      </c>
      <c r="G37" s="80"/>
      <c r="H37" s="77">
        <f>SUM(H29:H36)</f>
        <v>674789132.19000018</v>
      </c>
      <c r="I37" s="45"/>
      <c r="J37" s="77">
        <f>SUM(J29:J36)</f>
        <v>737890148.92999995</v>
      </c>
      <c r="K37" s="80"/>
      <c r="L37" s="77">
        <f>SUM(L29:L36)</f>
        <v>726877342.73000014</v>
      </c>
      <c r="M37" s="13"/>
      <c r="N37" s="13"/>
      <c r="O37" s="13"/>
    </row>
    <row r="38" spans="1:15" ht="18.75" thickBot="1" x14ac:dyDescent="0.45">
      <c r="A38" s="120" t="s">
        <v>48</v>
      </c>
      <c r="F38" s="78">
        <f>+F37+F26</f>
        <v>3902909959.5700002</v>
      </c>
      <c r="G38" s="80"/>
      <c r="H38" s="78">
        <f>+H37+H26</f>
        <v>2565850465.7400002</v>
      </c>
      <c r="I38" s="45"/>
      <c r="J38" s="78">
        <f>+J37+J26</f>
        <v>3538521125.3499994</v>
      </c>
      <c r="K38" s="80"/>
      <c r="L38" s="78">
        <f>+L37+L26</f>
        <v>2453080172.54</v>
      </c>
      <c r="M38" s="13"/>
      <c r="N38" s="13"/>
      <c r="O38" s="13"/>
    </row>
    <row r="39" spans="1:15" ht="18.75" thickTop="1" x14ac:dyDescent="0.4">
      <c r="F39" s="79"/>
      <c r="G39" s="79"/>
      <c r="H39" s="79"/>
      <c r="I39" s="45"/>
      <c r="J39" s="80"/>
      <c r="K39" s="80"/>
      <c r="L39" s="80"/>
      <c r="M39" s="13"/>
      <c r="N39" s="13"/>
      <c r="O39" s="13"/>
    </row>
    <row r="40" spans="1:15" x14ac:dyDescent="0.4">
      <c r="A40" s="120" t="s">
        <v>131</v>
      </c>
      <c r="F40" s="79"/>
      <c r="G40" s="79"/>
      <c r="H40" s="79"/>
      <c r="I40" s="45"/>
      <c r="J40" s="62"/>
      <c r="K40" s="62"/>
      <c r="L40" s="62"/>
      <c r="M40" s="13"/>
      <c r="N40" s="13"/>
      <c r="O40" s="13"/>
    </row>
    <row r="41" spans="1:15" x14ac:dyDescent="0.4">
      <c r="F41" s="79"/>
      <c r="G41" s="79"/>
      <c r="H41" s="79"/>
      <c r="I41" s="45"/>
      <c r="J41" s="62"/>
      <c r="K41" s="62"/>
      <c r="L41" s="62"/>
      <c r="M41" s="13"/>
      <c r="N41" s="13"/>
      <c r="O41" s="13"/>
    </row>
    <row r="42" spans="1:15" x14ac:dyDescent="0.4">
      <c r="M42" s="13"/>
      <c r="N42" s="13"/>
      <c r="O42" s="13"/>
    </row>
    <row r="43" spans="1:15" ht="13.5" customHeight="1" x14ac:dyDescent="0.4">
      <c r="M43" s="13"/>
      <c r="N43" s="13"/>
      <c r="O43" s="13"/>
    </row>
    <row r="44" spans="1:15" x14ac:dyDescent="0.4">
      <c r="A44" s="127"/>
      <c r="B44" s="19" t="s">
        <v>145</v>
      </c>
      <c r="C44" s="127"/>
      <c r="D44" s="19"/>
      <c r="G44" s="19"/>
      <c r="H44" s="19" t="s">
        <v>144</v>
      </c>
      <c r="I44" s="127"/>
      <c r="J44" s="127"/>
      <c r="K44" s="127"/>
      <c r="L44" s="127"/>
      <c r="M44" s="13"/>
      <c r="N44" s="13"/>
      <c r="O44" s="13"/>
    </row>
    <row r="45" spans="1:15" x14ac:dyDescent="0.4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"/>
      <c r="N45" s="13"/>
      <c r="O45" s="13"/>
    </row>
    <row r="46" spans="1:15" x14ac:dyDescent="0.4">
      <c r="A46" s="19"/>
      <c r="B46" s="20"/>
      <c r="C46" s="127"/>
      <c r="I46" s="127"/>
      <c r="J46" s="127"/>
      <c r="K46" s="127"/>
      <c r="L46" s="127"/>
      <c r="M46" s="13"/>
      <c r="N46" s="13"/>
      <c r="O46" s="13"/>
    </row>
    <row r="47" spans="1:15" x14ac:dyDescent="0.4">
      <c r="A47" s="131" t="str">
        <f>+A2</f>
        <v>บริษัท บรุ๊คเคอร์ กรุ๊ป จำกัด (มหาชน) และบริษัทย่อย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"/>
      <c r="N47" s="13"/>
      <c r="O47" s="13"/>
    </row>
    <row r="48" spans="1:15" x14ac:dyDescent="0.4">
      <c r="A48" s="131" t="str">
        <f>+A3</f>
        <v>งบแสดงฐานะการเงิน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"/>
      <c r="N48" s="13"/>
      <c r="O48" s="13"/>
    </row>
    <row r="49" spans="1:15" x14ac:dyDescent="0.4">
      <c r="A49" s="131" t="str">
        <f>+A4</f>
        <v>ณ วันที่ 31 ธันวาคม 2564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"/>
      <c r="N49" s="13"/>
      <c r="O49" s="13"/>
    </row>
    <row r="50" spans="1:15" ht="21" customHeight="1" x14ac:dyDescent="0.4">
      <c r="D50" s="120"/>
      <c r="E50" s="120"/>
      <c r="F50" s="132" t="s">
        <v>13</v>
      </c>
      <c r="G50" s="132"/>
      <c r="H50" s="132"/>
      <c r="I50" s="132"/>
      <c r="J50" s="132"/>
      <c r="K50" s="132"/>
      <c r="L50" s="132"/>
      <c r="M50" s="13"/>
      <c r="N50" s="13"/>
      <c r="O50" s="13"/>
    </row>
    <row r="51" spans="1:15" x14ac:dyDescent="0.4">
      <c r="D51" s="120"/>
      <c r="E51" s="120"/>
      <c r="F51" s="133" t="s">
        <v>34</v>
      </c>
      <c r="G51" s="133"/>
      <c r="H51" s="133"/>
      <c r="J51" s="134" t="s">
        <v>35</v>
      </c>
      <c r="K51" s="134"/>
      <c r="L51" s="134"/>
      <c r="M51" s="13"/>
      <c r="N51" s="13"/>
      <c r="O51" s="13"/>
    </row>
    <row r="52" spans="1:15" x14ac:dyDescent="0.4">
      <c r="D52" s="124" t="s">
        <v>40</v>
      </c>
      <c r="E52" s="21"/>
      <c r="F52" s="125" t="str">
        <f>+F7</f>
        <v>31 ธันวาคม 2564</v>
      </c>
      <c r="G52" s="130"/>
      <c r="H52" s="125" t="str">
        <f>+H7</f>
        <v>31 ธันวาคม 2563</v>
      </c>
      <c r="J52" s="125" t="str">
        <f>+J7</f>
        <v>31 ธันวาคม 2564</v>
      </c>
      <c r="K52" s="22"/>
      <c r="L52" s="125" t="str">
        <f>+L7</f>
        <v>31 ธันวาคม 2563</v>
      </c>
      <c r="M52" s="13"/>
      <c r="N52" s="13"/>
      <c r="O52" s="13"/>
    </row>
    <row r="53" spans="1:15" s="46" customFormat="1" ht="16.5" x14ac:dyDescent="0.35">
      <c r="D53" s="42"/>
      <c r="E53" s="42"/>
      <c r="F53" s="63"/>
      <c r="G53" s="63"/>
      <c r="H53" s="63"/>
      <c r="I53" s="47"/>
      <c r="J53" s="63"/>
      <c r="K53" s="63"/>
      <c r="L53" s="63"/>
    </row>
    <row r="54" spans="1:15" ht="18" customHeight="1" x14ac:dyDescent="0.4">
      <c r="A54" s="135" t="s">
        <v>8</v>
      </c>
      <c r="B54" s="135"/>
      <c r="C54" s="135"/>
      <c r="D54" s="21"/>
      <c r="E54" s="21"/>
      <c r="F54" s="22"/>
      <c r="G54" s="22"/>
      <c r="H54" s="22"/>
      <c r="J54" s="22"/>
      <c r="K54" s="22"/>
      <c r="L54" s="22"/>
      <c r="M54" s="13"/>
      <c r="N54" s="13"/>
      <c r="O54" s="13"/>
    </row>
    <row r="55" spans="1:15" x14ac:dyDescent="0.4">
      <c r="A55" s="120" t="s">
        <v>49</v>
      </c>
      <c r="F55" s="76"/>
      <c r="G55" s="76"/>
      <c r="H55" s="76"/>
      <c r="I55" s="45"/>
      <c r="J55" s="62"/>
      <c r="K55" s="62"/>
      <c r="L55" s="62"/>
      <c r="M55" s="13"/>
      <c r="N55" s="13"/>
      <c r="O55" s="13"/>
    </row>
    <row r="56" spans="1:15" x14ac:dyDescent="0.4">
      <c r="B56" s="120" t="s">
        <v>168</v>
      </c>
      <c r="D56" s="127">
        <v>14</v>
      </c>
      <c r="F56" s="76">
        <v>425000000</v>
      </c>
      <c r="G56" s="76"/>
      <c r="H56" s="76">
        <v>0</v>
      </c>
      <c r="I56" s="45"/>
      <c r="J56" s="62">
        <v>425000000</v>
      </c>
      <c r="K56" s="62"/>
      <c r="L56" s="62">
        <v>0</v>
      </c>
      <c r="M56" s="13"/>
      <c r="N56" s="13"/>
      <c r="O56" s="13"/>
    </row>
    <row r="57" spans="1:15" x14ac:dyDescent="0.4">
      <c r="B57" s="120" t="s">
        <v>82</v>
      </c>
      <c r="F57" s="75"/>
      <c r="G57" s="75"/>
      <c r="H57" s="75"/>
      <c r="I57" s="45"/>
      <c r="J57" s="62"/>
      <c r="K57" s="62"/>
      <c r="L57" s="62"/>
      <c r="M57" s="13"/>
      <c r="N57" s="13"/>
      <c r="O57" s="13"/>
    </row>
    <row r="58" spans="1:15" x14ac:dyDescent="0.4">
      <c r="C58" s="120" t="s">
        <v>83</v>
      </c>
      <c r="D58" s="127">
        <v>15</v>
      </c>
      <c r="F58" s="75">
        <v>517140.52</v>
      </c>
      <c r="G58" s="75"/>
      <c r="H58" s="75">
        <v>1357809.25</v>
      </c>
      <c r="I58" s="45"/>
      <c r="J58" s="62">
        <v>0</v>
      </c>
      <c r="K58" s="62"/>
      <c r="L58" s="62">
        <v>0</v>
      </c>
      <c r="M58" s="13"/>
      <c r="N58" s="13"/>
      <c r="O58" s="13"/>
    </row>
    <row r="59" spans="1:15" x14ac:dyDescent="0.4">
      <c r="B59" s="120" t="s">
        <v>193</v>
      </c>
      <c r="F59" s="75"/>
      <c r="G59" s="75"/>
      <c r="H59" s="75"/>
      <c r="I59" s="45"/>
      <c r="J59" s="62"/>
      <c r="K59" s="62"/>
      <c r="L59" s="62"/>
      <c r="M59" s="13"/>
      <c r="N59" s="13"/>
      <c r="O59" s="13"/>
    </row>
    <row r="60" spans="1:15" x14ac:dyDescent="0.4">
      <c r="C60" s="120" t="s">
        <v>83</v>
      </c>
      <c r="D60" s="8">
        <v>16</v>
      </c>
      <c r="F60" s="75">
        <v>33703864.469999999</v>
      </c>
      <c r="G60" s="75"/>
      <c r="H60" s="75">
        <v>37440194.130000003</v>
      </c>
      <c r="I60" s="45"/>
      <c r="J60" s="62">
        <v>29769304.73</v>
      </c>
      <c r="K60" s="62"/>
      <c r="L60" s="62">
        <v>25481647.57</v>
      </c>
      <c r="M60" s="13"/>
      <c r="N60" s="13"/>
      <c r="O60" s="13"/>
    </row>
    <row r="61" spans="1:15" x14ac:dyDescent="0.4">
      <c r="B61" s="120" t="s">
        <v>221</v>
      </c>
      <c r="D61" s="8"/>
      <c r="F61" s="75"/>
      <c r="G61" s="75"/>
      <c r="H61" s="75"/>
      <c r="I61" s="45"/>
      <c r="J61" s="62"/>
      <c r="K61" s="62"/>
      <c r="L61" s="62"/>
      <c r="M61" s="13"/>
      <c r="N61" s="13"/>
      <c r="O61" s="13"/>
    </row>
    <row r="62" spans="1:15" x14ac:dyDescent="0.4">
      <c r="C62" s="120" t="s">
        <v>33</v>
      </c>
      <c r="D62" s="8">
        <v>2.5</v>
      </c>
      <c r="F62" s="75">
        <v>0</v>
      </c>
      <c r="G62" s="75"/>
      <c r="H62" s="75">
        <v>0</v>
      </c>
      <c r="I62" s="45"/>
      <c r="J62" s="62">
        <v>27000000</v>
      </c>
      <c r="K62" s="62"/>
      <c r="L62" s="62">
        <v>0</v>
      </c>
      <c r="M62" s="13"/>
      <c r="N62" s="13"/>
      <c r="O62" s="13"/>
    </row>
    <row r="63" spans="1:15" x14ac:dyDescent="0.4">
      <c r="B63" s="120" t="s">
        <v>93</v>
      </c>
      <c r="F63" s="75">
        <v>42674550.340000004</v>
      </c>
      <c r="G63" s="75"/>
      <c r="H63" s="75">
        <v>25121.07</v>
      </c>
      <c r="I63" s="45"/>
      <c r="J63" s="75">
        <v>42674550.340000004</v>
      </c>
      <c r="K63" s="75"/>
      <c r="L63" s="75">
        <v>25121.07</v>
      </c>
      <c r="M63" s="13"/>
      <c r="N63" s="13"/>
      <c r="O63" s="13"/>
    </row>
    <row r="64" spans="1:15" x14ac:dyDescent="0.4">
      <c r="B64" s="120" t="s">
        <v>50</v>
      </c>
      <c r="D64" s="8"/>
      <c r="F64" s="75"/>
      <c r="G64" s="75"/>
      <c r="H64" s="75"/>
      <c r="I64" s="45"/>
      <c r="J64" s="62"/>
      <c r="K64" s="62"/>
      <c r="L64" s="62"/>
      <c r="M64" s="13"/>
      <c r="N64" s="13"/>
      <c r="O64" s="13"/>
    </row>
    <row r="65" spans="1:15" x14ac:dyDescent="0.4">
      <c r="C65" s="120" t="s">
        <v>84</v>
      </c>
      <c r="D65" s="8"/>
      <c r="F65" s="75">
        <v>5679557.5599999996</v>
      </c>
      <c r="G65" s="75"/>
      <c r="H65" s="75">
        <v>21000</v>
      </c>
      <c r="I65" s="76"/>
      <c r="J65" s="75">
        <v>5669057.5599999996</v>
      </c>
      <c r="K65" s="75"/>
      <c r="L65" s="75">
        <v>0</v>
      </c>
      <c r="M65" s="13"/>
      <c r="N65" s="13"/>
      <c r="O65" s="13"/>
    </row>
    <row r="66" spans="1:15" x14ac:dyDescent="0.4">
      <c r="C66" s="120" t="s">
        <v>44</v>
      </c>
      <c r="D66" s="8"/>
      <c r="F66" s="75">
        <v>874811.15999999992</v>
      </c>
      <c r="G66" s="75"/>
      <c r="H66" s="75">
        <v>10295093.93</v>
      </c>
      <c r="I66" s="45"/>
      <c r="J66" s="62">
        <v>804322.41999999993</v>
      </c>
      <c r="K66" s="62"/>
      <c r="L66" s="62">
        <v>10186163.42</v>
      </c>
      <c r="M66" s="13"/>
      <c r="N66" s="13"/>
      <c r="O66" s="13"/>
    </row>
    <row r="67" spans="1:15" x14ac:dyDescent="0.4">
      <c r="C67" s="120" t="s">
        <v>98</v>
      </c>
      <c r="D67" s="8"/>
      <c r="F67" s="77">
        <f>SUM(F56:F66)</f>
        <v>508449924.05000007</v>
      </c>
      <c r="G67" s="80"/>
      <c r="H67" s="77">
        <f>SUM(H56:H66)</f>
        <v>49139218.380000003</v>
      </c>
      <c r="I67" s="45"/>
      <c r="J67" s="77">
        <f>SUM(J56:J66)</f>
        <v>530917235.05000007</v>
      </c>
      <c r="K67" s="80"/>
      <c r="L67" s="77">
        <f>SUM(L56:L66)</f>
        <v>35692932.060000002</v>
      </c>
      <c r="M67" s="13"/>
      <c r="N67" s="13"/>
      <c r="O67" s="13"/>
    </row>
    <row r="68" spans="1:15" x14ac:dyDescent="0.4">
      <c r="D68" s="8"/>
      <c r="F68" s="76"/>
      <c r="G68" s="76"/>
      <c r="H68" s="76"/>
      <c r="I68" s="45"/>
      <c r="J68" s="62"/>
      <c r="K68" s="62"/>
      <c r="L68" s="62"/>
      <c r="M68" s="13"/>
      <c r="N68" s="13"/>
      <c r="O68" s="13"/>
    </row>
    <row r="69" spans="1:15" x14ac:dyDescent="0.4">
      <c r="A69" s="120" t="s">
        <v>51</v>
      </c>
      <c r="D69" s="8"/>
      <c r="F69" s="76"/>
      <c r="G69" s="76"/>
      <c r="H69" s="76"/>
      <c r="I69" s="45"/>
      <c r="J69" s="62"/>
      <c r="K69" s="62"/>
      <c r="L69" s="62"/>
      <c r="M69" s="13"/>
      <c r="N69" s="13"/>
      <c r="O69" s="13"/>
    </row>
    <row r="70" spans="1:15" x14ac:dyDescent="0.4">
      <c r="B70" s="120" t="s">
        <v>127</v>
      </c>
      <c r="D70" s="8">
        <v>19.3</v>
      </c>
      <c r="F70" s="76">
        <v>4487578.5599999996</v>
      </c>
      <c r="G70" s="76"/>
      <c r="H70" s="76">
        <v>16428665.98</v>
      </c>
      <c r="I70" s="45"/>
      <c r="J70" s="62">
        <v>4487578.5599999996</v>
      </c>
      <c r="K70" s="62"/>
      <c r="L70" s="62">
        <v>16428665.98</v>
      </c>
      <c r="M70" s="13"/>
      <c r="N70" s="13"/>
      <c r="O70" s="13"/>
    </row>
    <row r="71" spans="1:15" x14ac:dyDescent="0.4">
      <c r="B71" s="120" t="s">
        <v>194</v>
      </c>
      <c r="D71" s="8"/>
      <c r="F71" s="76"/>
      <c r="G71" s="76"/>
      <c r="H71" s="76"/>
      <c r="I71" s="45"/>
      <c r="J71" s="62"/>
      <c r="K71" s="62"/>
      <c r="L71" s="62"/>
      <c r="M71" s="13"/>
      <c r="N71" s="13"/>
      <c r="O71" s="13"/>
    </row>
    <row r="72" spans="1:15" x14ac:dyDescent="0.4">
      <c r="C72" s="120" t="s">
        <v>195</v>
      </c>
      <c r="D72" s="8">
        <v>17</v>
      </c>
      <c r="F72" s="75">
        <v>40023635</v>
      </c>
      <c r="G72" s="75"/>
      <c r="H72" s="75">
        <v>30514458</v>
      </c>
      <c r="I72" s="62"/>
      <c r="J72" s="62">
        <v>38635933</v>
      </c>
      <c r="K72" s="62"/>
      <c r="L72" s="62">
        <v>29208159</v>
      </c>
      <c r="M72" s="13"/>
      <c r="N72" s="13"/>
      <c r="O72" s="13"/>
    </row>
    <row r="73" spans="1:15" x14ac:dyDescent="0.4">
      <c r="C73" s="120" t="s">
        <v>17</v>
      </c>
      <c r="D73" s="8"/>
      <c r="F73" s="77">
        <f>SUM(F70:F72)</f>
        <v>44511213.560000002</v>
      </c>
      <c r="G73" s="80"/>
      <c r="H73" s="77">
        <f>SUM(H70:H72)</f>
        <v>46943123.980000004</v>
      </c>
      <c r="I73" s="62"/>
      <c r="J73" s="77">
        <f>SUM(J70:J72)</f>
        <v>43123511.560000002</v>
      </c>
      <c r="K73" s="80"/>
      <c r="L73" s="77">
        <f>SUM(L70:L72)</f>
        <v>45636824.980000004</v>
      </c>
      <c r="M73" s="13"/>
      <c r="N73" s="13"/>
      <c r="O73" s="13"/>
    </row>
    <row r="74" spans="1:15" x14ac:dyDescent="0.4">
      <c r="D74" s="8"/>
      <c r="F74" s="80"/>
      <c r="G74" s="80"/>
      <c r="H74" s="80"/>
      <c r="I74" s="80"/>
      <c r="J74" s="80"/>
      <c r="K74" s="80"/>
      <c r="L74" s="80"/>
      <c r="M74" s="13"/>
      <c r="N74" s="13"/>
      <c r="O74" s="13"/>
    </row>
    <row r="75" spans="1:15" x14ac:dyDescent="0.4">
      <c r="C75" s="120" t="s">
        <v>18</v>
      </c>
      <c r="D75" s="8"/>
      <c r="F75" s="82">
        <f>+F73+F67</f>
        <v>552961137.61000013</v>
      </c>
      <c r="G75" s="80"/>
      <c r="H75" s="82">
        <f>+H73+H67</f>
        <v>96082342.360000014</v>
      </c>
      <c r="I75" s="45"/>
      <c r="J75" s="82">
        <f>+J73+J67</f>
        <v>574040746.61000013</v>
      </c>
      <c r="K75" s="80"/>
      <c r="L75" s="82">
        <f>+L73+L67</f>
        <v>81329757.040000007</v>
      </c>
      <c r="M75" s="13"/>
      <c r="N75" s="13"/>
      <c r="O75" s="13"/>
    </row>
    <row r="76" spans="1:15" x14ac:dyDescent="0.4">
      <c r="D76" s="8"/>
      <c r="F76" s="76"/>
      <c r="G76" s="76"/>
      <c r="H76" s="76"/>
      <c r="I76" s="45"/>
      <c r="J76" s="80"/>
      <c r="K76" s="80"/>
      <c r="L76" s="80"/>
      <c r="M76" s="13"/>
      <c r="N76" s="13"/>
      <c r="O76" s="13"/>
    </row>
    <row r="77" spans="1:15" x14ac:dyDescent="0.4">
      <c r="A77" s="120" t="s">
        <v>131</v>
      </c>
      <c r="D77" s="8"/>
      <c r="F77" s="24"/>
      <c r="G77" s="24"/>
      <c r="H77" s="24"/>
      <c r="J77" s="12"/>
      <c r="K77" s="12"/>
      <c r="L77" s="12"/>
      <c r="M77" s="13"/>
      <c r="N77" s="13"/>
      <c r="O77" s="13"/>
    </row>
    <row r="78" spans="1:15" x14ac:dyDescent="0.4">
      <c r="D78" s="8"/>
      <c r="F78" s="24"/>
      <c r="G78" s="24"/>
      <c r="H78" s="24"/>
      <c r="J78" s="12"/>
      <c r="K78" s="12"/>
      <c r="L78" s="12"/>
      <c r="M78" s="13"/>
      <c r="N78" s="13"/>
      <c r="O78" s="13"/>
    </row>
    <row r="79" spans="1:15" x14ac:dyDescent="0.4">
      <c r="D79" s="8"/>
      <c r="F79" s="24"/>
      <c r="G79" s="24"/>
      <c r="H79" s="24"/>
      <c r="J79" s="12"/>
      <c r="K79" s="12"/>
      <c r="L79" s="12"/>
      <c r="M79" s="13"/>
      <c r="N79" s="13"/>
      <c r="O79" s="13"/>
    </row>
    <row r="80" spans="1:15" x14ac:dyDescent="0.4">
      <c r="D80" s="8"/>
      <c r="F80" s="24"/>
      <c r="G80" s="24"/>
      <c r="H80" s="24"/>
      <c r="J80" s="12"/>
      <c r="K80" s="12"/>
      <c r="L80" s="12"/>
      <c r="M80" s="13"/>
      <c r="N80" s="13"/>
      <c r="O80" s="13"/>
    </row>
    <row r="81" spans="1:15" x14ac:dyDescent="0.4">
      <c r="D81" s="8"/>
      <c r="F81" s="24"/>
      <c r="G81" s="24"/>
      <c r="H81" s="24"/>
      <c r="J81" s="12"/>
      <c r="K81" s="12"/>
      <c r="L81" s="12"/>
      <c r="M81" s="13"/>
      <c r="N81" s="13"/>
      <c r="O81" s="13"/>
    </row>
    <row r="82" spans="1:15" x14ac:dyDescent="0.4">
      <c r="D82" s="8"/>
      <c r="F82" s="24"/>
      <c r="G82" s="24"/>
      <c r="H82" s="24"/>
      <c r="J82" s="12"/>
      <c r="K82" s="12"/>
      <c r="L82" s="12"/>
      <c r="M82" s="13"/>
      <c r="N82" s="13"/>
      <c r="O82" s="13"/>
    </row>
    <row r="83" spans="1:15" x14ac:dyDescent="0.4">
      <c r="D83" s="8"/>
      <c r="F83" s="24"/>
      <c r="G83" s="24"/>
      <c r="H83" s="24"/>
      <c r="J83" s="12"/>
      <c r="K83" s="12"/>
      <c r="L83" s="12"/>
      <c r="M83" s="13"/>
      <c r="N83" s="13"/>
      <c r="O83" s="13"/>
    </row>
    <row r="84" spans="1:15" x14ac:dyDescent="0.4">
      <c r="D84" s="8"/>
      <c r="F84" s="24"/>
      <c r="G84" s="24"/>
      <c r="H84" s="24"/>
      <c r="J84" s="12"/>
      <c r="K84" s="12"/>
      <c r="L84" s="12"/>
      <c r="M84" s="13"/>
      <c r="N84" s="13"/>
      <c r="O84" s="13"/>
    </row>
    <row r="85" spans="1:15" x14ac:dyDescent="0.4">
      <c r="A85" s="127"/>
      <c r="B85" s="19" t="s">
        <v>145</v>
      </c>
      <c r="C85" s="127"/>
      <c r="D85" s="19"/>
      <c r="G85" s="19"/>
      <c r="H85" s="19" t="s">
        <v>144</v>
      </c>
      <c r="I85" s="127"/>
      <c r="J85" s="127"/>
      <c r="K85" s="127"/>
      <c r="L85" s="127"/>
      <c r="M85" s="13"/>
      <c r="N85" s="13"/>
      <c r="O85" s="13"/>
    </row>
    <row r="86" spans="1:15" x14ac:dyDescent="0.4">
      <c r="D86" s="8"/>
      <c r="F86" s="24"/>
      <c r="G86" s="24"/>
      <c r="H86" s="24"/>
      <c r="J86" s="12"/>
      <c r="K86" s="12"/>
      <c r="L86" s="12"/>
      <c r="M86" s="13"/>
      <c r="N86" s="13"/>
      <c r="O86" s="13"/>
    </row>
    <row r="87" spans="1:15" x14ac:dyDescent="0.4">
      <c r="D87" s="8"/>
      <c r="F87" s="24"/>
      <c r="G87" s="24"/>
      <c r="H87" s="24"/>
      <c r="J87" s="12"/>
      <c r="K87" s="12"/>
      <c r="L87" s="12"/>
      <c r="M87" s="13"/>
      <c r="N87" s="13"/>
      <c r="O87" s="13"/>
    </row>
    <row r="88" spans="1:15" x14ac:dyDescent="0.4">
      <c r="A88" s="137"/>
      <c r="B88" s="137"/>
      <c r="C88" s="137"/>
      <c r="D88" s="137"/>
      <c r="E88" s="137"/>
      <c r="F88" s="137"/>
      <c r="G88" s="137"/>
      <c r="H88" s="137"/>
      <c r="I88" s="137"/>
      <c r="J88" s="137"/>
      <c r="K88" s="137"/>
      <c r="L88" s="137"/>
      <c r="M88" s="13"/>
      <c r="N88" s="13"/>
      <c r="O88" s="13"/>
    </row>
    <row r="89" spans="1:15" x14ac:dyDescent="0.4">
      <c r="D89" s="26"/>
      <c r="E89" s="26"/>
      <c r="F89" s="12"/>
      <c r="G89" s="12"/>
      <c r="H89" s="12"/>
      <c r="J89" s="12"/>
      <c r="K89" s="12"/>
      <c r="L89" s="12"/>
      <c r="M89" s="13"/>
      <c r="N89" s="13"/>
      <c r="O89" s="13"/>
    </row>
    <row r="90" spans="1:15" x14ac:dyDescent="0.4">
      <c r="A90" s="131" t="str">
        <f>+A47</f>
        <v>บริษัท บรุ๊คเคอร์ กรุ๊ป จำกัด (มหาชน) และบริษัทย่อย</v>
      </c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"/>
      <c r="N90" s="13"/>
      <c r="O90" s="13"/>
    </row>
    <row r="91" spans="1:15" x14ac:dyDescent="0.4">
      <c r="A91" s="136" t="str">
        <f>+A48</f>
        <v>งบแสดงฐานะการเงิน</v>
      </c>
      <c r="B91" s="137"/>
      <c r="C91" s="137"/>
      <c r="D91" s="137"/>
      <c r="E91" s="137"/>
      <c r="F91" s="137"/>
      <c r="G91" s="137"/>
      <c r="H91" s="137"/>
      <c r="I91" s="137"/>
      <c r="J91" s="137"/>
      <c r="K91" s="137"/>
      <c r="L91" s="137"/>
      <c r="M91" s="13"/>
      <c r="N91" s="13"/>
      <c r="O91" s="13"/>
    </row>
    <row r="92" spans="1:15" x14ac:dyDescent="0.4">
      <c r="A92" s="136" t="str">
        <f>+A49</f>
        <v>ณ วันที่ 31 ธันวาคม 2564</v>
      </c>
      <c r="B92" s="137"/>
      <c r="C92" s="137"/>
      <c r="D92" s="137"/>
      <c r="E92" s="137"/>
      <c r="F92" s="137"/>
      <c r="G92" s="137"/>
      <c r="H92" s="137"/>
      <c r="I92" s="137"/>
      <c r="J92" s="137"/>
      <c r="K92" s="137"/>
      <c r="L92" s="137"/>
      <c r="M92" s="13"/>
      <c r="N92" s="13"/>
      <c r="O92" s="13"/>
    </row>
    <row r="93" spans="1:15" x14ac:dyDescent="0.4">
      <c r="F93" s="132" t="s">
        <v>13</v>
      </c>
      <c r="G93" s="132"/>
      <c r="H93" s="132"/>
      <c r="I93" s="132"/>
      <c r="J93" s="132"/>
      <c r="K93" s="132"/>
      <c r="L93" s="132"/>
      <c r="M93" s="13"/>
      <c r="N93" s="13"/>
      <c r="O93" s="13"/>
    </row>
    <row r="94" spans="1:15" x14ac:dyDescent="0.4">
      <c r="F94" s="133" t="s">
        <v>34</v>
      </c>
      <c r="G94" s="133"/>
      <c r="H94" s="133"/>
      <c r="J94" s="134" t="s">
        <v>35</v>
      </c>
      <c r="K94" s="134"/>
      <c r="L94" s="134"/>
      <c r="M94" s="13"/>
      <c r="N94" s="13"/>
      <c r="O94" s="13"/>
    </row>
    <row r="95" spans="1:15" x14ac:dyDescent="0.4">
      <c r="D95" s="124" t="s">
        <v>40</v>
      </c>
      <c r="E95" s="21"/>
      <c r="F95" s="125" t="str">
        <f>+F52</f>
        <v>31 ธันวาคม 2564</v>
      </c>
      <c r="G95" s="130"/>
      <c r="H95" s="125" t="str">
        <f>+H52</f>
        <v>31 ธันวาคม 2563</v>
      </c>
      <c r="J95" s="125" t="str">
        <f>+J52</f>
        <v>31 ธันวาคม 2564</v>
      </c>
      <c r="K95" s="22"/>
      <c r="L95" s="125" t="str">
        <f>+L52</f>
        <v>31 ธันวาคม 2563</v>
      </c>
      <c r="M95" s="13"/>
      <c r="N95" s="13"/>
      <c r="O95" s="13"/>
    </row>
    <row r="96" spans="1:15" s="46" customFormat="1" ht="18" customHeight="1" x14ac:dyDescent="0.35">
      <c r="D96" s="42"/>
      <c r="E96" s="42"/>
      <c r="F96" s="63"/>
      <c r="G96" s="48"/>
      <c r="H96" s="63"/>
      <c r="I96" s="47"/>
      <c r="J96" s="63"/>
      <c r="K96" s="63"/>
      <c r="L96" s="63"/>
    </row>
    <row r="97" spans="1:15" x14ac:dyDescent="0.4">
      <c r="A97" s="120" t="s">
        <v>116</v>
      </c>
      <c r="F97" s="6"/>
      <c r="G97" s="6"/>
      <c r="H97" s="6"/>
      <c r="M97" s="13"/>
      <c r="N97" s="13"/>
      <c r="O97" s="13"/>
    </row>
    <row r="98" spans="1:15" x14ac:dyDescent="0.4">
      <c r="B98" s="120" t="s">
        <v>161</v>
      </c>
      <c r="F98" s="6"/>
      <c r="G98" s="6"/>
      <c r="H98" s="6"/>
      <c r="J98" s="12"/>
      <c r="K98" s="12"/>
      <c r="L98" s="12"/>
      <c r="M98" s="13"/>
      <c r="N98" s="13"/>
      <c r="O98" s="13"/>
    </row>
    <row r="99" spans="1:15" x14ac:dyDescent="0.4">
      <c r="B99" s="120" t="s">
        <v>37</v>
      </c>
      <c r="F99" s="6"/>
      <c r="G99" s="6"/>
      <c r="H99" s="6"/>
      <c r="J99" s="12"/>
      <c r="K99" s="12"/>
      <c r="L99" s="12"/>
      <c r="M99" s="13"/>
      <c r="N99" s="13"/>
      <c r="O99" s="13"/>
    </row>
    <row r="100" spans="1:15" ht="18.75" thickBot="1" x14ac:dyDescent="0.45">
      <c r="C100" s="35" t="s">
        <v>212</v>
      </c>
      <c r="D100" s="127">
        <v>21</v>
      </c>
      <c r="F100" s="83">
        <v>0</v>
      </c>
      <c r="G100" s="84"/>
      <c r="H100" s="83">
        <v>880875760.38</v>
      </c>
      <c r="I100" s="45"/>
      <c r="J100" s="83">
        <v>0</v>
      </c>
      <c r="K100" s="84"/>
      <c r="L100" s="83">
        <v>880875760.38</v>
      </c>
      <c r="M100" s="13"/>
      <c r="N100" s="13"/>
      <c r="O100" s="13"/>
    </row>
    <row r="101" spans="1:15" ht="19.5" thickTop="1" thickBot="1" x14ac:dyDescent="0.45">
      <c r="C101" s="35" t="s">
        <v>213</v>
      </c>
      <c r="D101" s="127">
        <v>21</v>
      </c>
      <c r="F101" s="83">
        <v>1489315278.75</v>
      </c>
      <c r="G101" s="84"/>
      <c r="H101" s="83">
        <v>0</v>
      </c>
      <c r="I101" s="45"/>
      <c r="J101" s="83">
        <v>1489315278.75</v>
      </c>
      <c r="K101" s="84"/>
      <c r="L101" s="83">
        <v>0</v>
      </c>
      <c r="M101" s="13"/>
      <c r="N101" s="13"/>
      <c r="O101" s="13"/>
    </row>
    <row r="102" spans="1:15" ht="18.75" thickTop="1" x14ac:dyDescent="0.4">
      <c r="B102" s="120" t="s">
        <v>38</v>
      </c>
      <c r="F102" s="76"/>
      <c r="G102" s="76"/>
      <c r="H102" s="76"/>
      <c r="I102" s="45"/>
      <c r="J102" s="62"/>
      <c r="K102" s="62"/>
      <c r="L102" s="76"/>
      <c r="M102" s="13"/>
      <c r="N102" s="13"/>
      <c r="O102" s="13"/>
    </row>
    <row r="103" spans="1:15" x14ac:dyDescent="0.4">
      <c r="C103" s="35" t="s">
        <v>196</v>
      </c>
      <c r="D103" s="127">
        <v>21</v>
      </c>
      <c r="F103" s="62">
        <v>0</v>
      </c>
      <c r="G103" s="62"/>
      <c r="H103" s="62">
        <v>830055185.00999999</v>
      </c>
      <c r="I103" s="62"/>
      <c r="J103" s="62">
        <v>0</v>
      </c>
      <c r="K103" s="62"/>
      <c r="L103" s="62">
        <v>830055185.00999999</v>
      </c>
      <c r="M103" s="13"/>
      <c r="N103" s="13"/>
      <c r="O103" s="13"/>
    </row>
    <row r="104" spans="1:15" x14ac:dyDescent="0.4">
      <c r="C104" s="35" t="s">
        <v>214</v>
      </c>
      <c r="D104" s="127">
        <v>21</v>
      </c>
      <c r="F104" s="62">
        <f>+เปลี่ยนแปลงรวม!D38</f>
        <v>1031660147.25</v>
      </c>
      <c r="G104" s="62"/>
      <c r="H104" s="62">
        <v>0</v>
      </c>
      <c r="I104" s="62"/>
      <c r="J104" s="62">
        <f>+เปลี่ยนแปลงเฉพาะ!D39</f>
        <v>1031660147.25</v>
      </c>
      <c r="K104" s="62"/>
      <c r="L104" s="62">
        <v>0</v>
      </c>
      <c r="M104" s="13"/>
      <c r="N104" s="13"/>
      <c r="O104" s="13"/>
    </row>
    <row r="105" spans="1:15" x14ac:dyDescent="0.4">
      <c r="B105" s="120" t="s">
        <v>162</v>
      </c>
      <c r="C105" s="35"/>
      <c r="D105" s="127">
        <v>21</v>
      </c>
      <c r="F105" s="62">
        <f>+เปลี่ยนแปลงรวม!F38</f>
        <v>669983717.94000006</v>
      </c>
      <c r="G105" s="62"/>
      <c r="H105" s="62">
        <v>270244733.85000002</v>
      </c>
      <c r="I105" s="45"/>
      <c r="J105" s="62">
        <f>+เปลี่ยนแปลงเฉพาะ!F39</f>
        <v>669983717.94000006</v>
      </c>
      <c r="K105" s="62"/>
      <c r="L105" s="62">
        <v>270244733.85000002</v>
      </c>
      <c r="M105" s="13"/>
      <c r="N105" s="13"/>
      <c r="O105" s="13"/>
    </row>
    <row r="106" spans="1:15" x14ac:dyDescent="0.4">
      <c r="B106" s="120" t="s">
        <v>177</v>
      </c>
      <c r="C106" s="35"/>
      <c r="D106" s="127">
        <v>22</v>
      </c>
      <c r="F106" s="62">
        <f>+เปลี่ยนแปลงรวม!H38</f>
        <v>29008465.079999998</v>
      </c>
      <c r="G106" s="62"/>
      <c r="H106" s="62">
        <v>1875250</v>
      </c>
      <c r="I106" s="45"/>
      <c r="J106" s="62">
        <f>+เปลี่ยนแปลงเฉพาะ!H39</f>
        <v>29008465.079999998</v>
      </c>
      <c r="K106" s="62"/>
      <c r="L106" s="62">
        <v>1875250</v>
      </c>
      <c r="M106" s="13"/>
      <c r="N106" s="13"/>
      <c r="O106" s="13"/>
    </row>
    <row r="107" spans="1:15" x14ac:dyDescent="0.4">
      <c r="B107" s="120" t="s">
        <v>54</v>
      </c>
      <c r="F107" s="76"/>
      <c r="G107" s="76"/>
      <c r="H107" s="76"/>
      <c r="I107" s="45"/>
      <c r="J107" s="62"/>
      <c r="K107" s="62"/>
      <c r="L107" s="76"/>
      <c r="M107" s="13"/>
      <c r="N107" s="13"/>
      <c r="O107" s="13"/>
    </row>
    <row r="108" spans="1:15" x14ac:dyDescent="0.4">
      <c r="C108" s="120" t="s">
        <v>39</v>
      </c>
      <c r="F108" s="75">
        <f>+เปลี่ยนแปลงรวม!N38</f>
        <v>97705272.879999995</v>
      </c>
      <c r="G108" s="75"/>
      <c r="H108" s="75">
        <v>88087576.039999992</v>
      </c>
      <c r="I108" s="45"/>
      <c r="J108" s="75">
        <f>เปลี่ยนแปลงเฉพาะ!P39</f>
        <v>97705272.879999995</v>
      </c>
      <c r="K108" s="75"/>
      <c r="L108" s="75">
        <v>88087576.039999992</v>
      </c>
      <c r="M108" s="13"/>
      <c r="N108" s="13"/>
      <c r="O108" s="13"/>
    </row>
    <row r="109" spans="1:15" x14ac:dyDescent="0.4">
      <c r="C109" s="120" t="s">
        <v>3</v>
      </c>
      <c r="D109" s="25"/>
      <c r="F109" s="80">
        <f>เปลี่ยนแปลงรวม!P38</f>
        <v>1359033915.2500002</v>
      </c>
      <c r="G109" s="80"/>
      <c r="H109" s="80">
        <v>1249909825.8800001</v>
      </c>
      <c r="I109" s="72"/>
      <c r="J109" s="80">
        <f>เปลี่ยนแปลงเฉพาะ!R39</f>
        <v>1136122775.5899997</v>
      </c>
      <c r="K109" s="80"/>
      <c r="L109" s="80">
        <v>1181487670.5999999</v>
      </c>
      <c r="M109" s="13"/>
      <c r="N109" s="13"/>
      <c r="O109" s="13"/>
    </row>
    <row r="110" spans="1:15" x14ac:dyDescent="0.4">
      <c r="B110" s="120" t="s">
        <v>117</v>
      </c>
      <c r="D110" s="25"/>
      <c r="F110" s="82">
        <f>เปลี่ยนแปลงรวม!V38</f>
        <v>-8675530.0099999979</v>
      </c>
      <c r="G110" s="80"/>
      <c r="H110" s="82">
        <v>-42990281.32</v>
      </c>
      <c r="I110" s="45"/>
      <c r="J110" s="82">
        <v>0</v>
      </c>
      <c r="K110" s="80"/>
      <c r="L110" s="82">
        <v>0</v>
      </c>
      <c r="M110" s="13"/>
      <c r="N110" s="13"/>
      <c r="O110" s="13"/>
    </row>
    <row r="111" spans="1:15" x14ac:dyDescent="0.4">
      <c r="C111" s="120" t="s">
        <v>113</v>
      </c>
      <c r="F111" s="62">
        <f>SUM(F103:F110)</f>
        <v>3178715988.3900003</v>
      </c>
      <c r="G111" s="62"/>
      <c r="H111" s="62">
        <f>SUM(H103:H110)</f>
        <v>2397182289.46</v>
      </c>
      <c r="I111" s="45"/>
      <c r="J111" s="62">
        <f>SUM(J103:J110)</f>
        <v>2964480378.7399998</v>
      </c>
      <c r="K111" s="62"/>
      <c r="L111" s="62">
        <f>SUM(L103:L110)</f>
        <v>2371750415.5</v>
      </c>
      <c r="M111" s="13"/>
      <c r="N111" s="13"/>
      <c r="O111" s="13"/>
    </row>
    <row r="112" spans="1:15" x14ac:dyDescent="0.4">
      <c r="B112" s="120" t="s">
        <v>99</v>
      </c>
      <c r="F112" s="85">
        <f>เปลี่ยนแปลงรวม!Z38</f>
        <v>171232833.56999999</v>
      </c>
      <c r="G112" s="84"/>
      <c r="H112" s="85">
        <v>72585833.920000002</v>
      </c>
      <c r="I112" s="45"/>
      <c r="J112" s="82">
        <v>0</v>
      </c>
      <c r="K112" s="80"/>
      <c r="L112" s="85">
        <f>เปลี่ยนแปลงรวม!AH38</f>
        <v>0</v>
      </c>
      <c r="M112" s="13"/>
      <c r="N112" s="13"/>
      <c r="O112" s="13"/>
    </row>
    <row r="113" spans="1:15" x14ac:dyDescent="0.4">
      <c r="C113" s="120" t="s">
        <v>118</v>
      </c>
      <c r="F113" s="62">
        <f>+F112+F111</f>
        <v>3349948821.9600005</v>
      </c>
      <c r="G113" s="62"/>
      <c r="H113" s="62">
        <f>+H112+H111</f>
        <v>2469768123.3800001</v>
      </c>
      <c r="I113" s="45"/>
      <c r="J113" s="62">
        <f>+J112+J111</f>
        <v>2964480378.7399998</v>
      </c>
      <c r="K113" s="62"/>
      <c r="L113" s="62">
        <f>+L112+L111</f>
        <v>2371750415.5</v>
      </c>
      <c r="M113" s="13"/>
      <c r="N113" s="13"/>
      <c r="O113" s="13"/>
    </row>
    <row r="114" spans="1:15" ht="18.75" thickBot="1" x14ac:dyDescent="0.45">
      <c r="A114" s="120" t="s">
        <v>119</v>
      </c>
      <c r="F114" s="78">
        <f>+F113+F75</f>
        <v>3902909959.5700006</v>
      </c>
      <c r="G114" s="80"/>
      <c r="H114" s="78">
        <f>+H113+H75</f>
        <v>2565850465.7400002</v>
      </c>
      <c r="I114" s="45"/>
      <c r="J114" s="78">
        <f>+J113+J75</f>
        <v>3538521125.3499999</v>
      </c>
      <c r="K114" s="80"/>
      <c r="L114" s="78">
        <f>+L113+L75</f>
        <v>2453080172.54</v>
      </c>
      <c r="M114" s="13"/>
      <c r="N114" s="13"/>
      <c r="O114" s="13"/>
    </row>
    <row r="115" spans="1:15" ht="18.75" thickTop="1" x14ac:dyDescent="0.4">
      <c r="F115" s="80"/>
      <c r="G115" s="80"/>
      <c r="H115" s="80"/>
      <c r="I115" s="45"/>
      <c r="J115" s="80"/>
      <c r="K115" s="80"/>
      <c r="L115" s="80"/>
      <c r="M115" s="13"/>
      <c r="N115" s="13"/>
      <c r="O115" s="13"/>
    </row>
    <row r="116" spans="1:15" x14ac:dyDescent="0.4">
      <c r="A116" s="120" t="s">
        <v>131</v>
      </c>
      <c r="F116" s="79"/>
      <c r="G116" s="79"/>
      <c r="H116" s="79"/>
      <c r="I116" s="45"/>
      <c r="J116" s="62"/>
      <c r="K116" s="62"/>
      <c r="L116" s="62"/>
    </row>
    <row r="117" spans="1:15" x14ac:dyDescent="0.4">
      <c r="F117" s="26"/>
      <c r="G117" s="26"/>
      <c r="H117" s="26"/>
      <c r="J117" s="26"/>
      <c r="K117" s="26"/>
      <c r="L117" s="26"/>
      <c r="M117" s="13"/>
      <c r="N117" s="13"/>
      <c r="O117" s="13"/>
    </row>
    <row r="118" spans="1:15" x14ac:dyDescent="0.4">
      <c r="F118" s="26"/>
      <c r="G118" s="26"/>
      <c r="H118" s="26"/>
      <c r="J118" s="26"/>
      <c r="K118" s="26"/>
      <c r="L118" s="26"/>
      <c r="M118" s="13"/>
      <c r="N118" s="13"/>
      <c r="O118" s="13"/>
    </row>
    <row r="119" spans="1:15" x14ac:dyDescent="0.4">
      <c r="F119" s="26"/>
      <c r="G119" s="26"/>
      <c r="H119" s="26"/>
      <c r="J119" s="26"/>
      <c r="K119" s="26"/>
      <c r="L119" s="26"/>
      <c r="M119" s="13"/>
      <c r="N119" s="13"/>
      <c r="O119" s="13"/>
    </row>
    <row r="120" spans="1:15" x14ac:dyDescent="0.4">
      <c r="F120" s="26"/>
      <c r="G120" s="26"/>
      <c r="H120" s="26"/>
      <c r="J120" s="26"/>
      <c r="K120" s="26"/>
      <c r="L120" s="26"/>
      <c r="M120" s="13"/>
      <c r="N120" s="13"/>
      <c r="O120" s="13"/>
    </row>
    <row r="121" spans="1:15" x14ac:dyDescent="0.4">
      <c r="F121" s="26"/>
      <c r="G121" s="26"/>
      <c r="H121" s="26"/>
      <c r="J121" s="26"/>
      <c r="K121" s="26"/>
      <c r="L121" s="26"/>
      <c r="M121" s="13"/>
      <c r="N121" s="13"/>
      <c r="O121" s="13"/>
    </row>
    <row r="123" spans="1:15" x14ac:dyDescent="0.4">
      <c r="F123" s="26"/>
      <c r="G123" s="26"/>
      <c r="H123" s="26"/>
      <c r="J123" s="26"/>
      <c r="K123" s="26"/>
      <c r="L123" s="26"/>
      <c r="M123" s="13"/>
      <c r="N123" s="13"/>
      <c r="O123" s="13"/>
    </row>
    <row r="124" spans="1:15" x14ac:dyDescent="0.4">
      <c r="F124" s="26"/>
      <c r="G124" s="26"/>
      <c r="H124" s="26"/>
      <c r="J124" s="26"/>
      <c r="K124" s="26"/>
      <c r="L124" s="26"/>
      <c r="M124" s="13"/>
      <c r="N124" s="13"/>
      <c r="O124" s="13"/>
    </row>
    <row r="125" spans="1:15" x14ac:dyDescent="0.4">
      <c r="F125" s="26"/>
      <c r="G125" s="26"/>
      <c r="H125" s="26"/>
      <c r="J125" s="26"/>
      <c r="K125" s="26"/>
      <c r="L125" s="26"/>
      <c r="M125" s="13"/>
      <c r="N125" s="13"/>
      <c r="O125" s="13"/>
    </row>
    <row r="126" spans="1:15" x14ac:dyDescent="0.4">
      <c r="F126" s="26"/>
      <c r="G126" s="26"/>
      <c r="H126" s="26"/>
      <c r="J126" s="26"/>
      <c r="K126" s="26"/>
      <c r="L126" s="26"/>
      <c r="M126" s="13"/>
      <c r="N126" s="13"/>
      <c r="O126" s="13"/>
    </row>
    <row r="127" spans="1:15" x14ac:dyDescent="0.4">
      <c r="A127" s="127"/>
      <c r="B127" s="19" t="s">
        <v>145</v>
      </c>
      <c r="C127" s="127"/>
      <c r="D127" s="19"/>
      <c r="G127" s="19"/>
      <c r="H127" s="19" t="s">
        <v>144</v>
      </c>
      <c r="I127" s="127"/>
      <c r="J127" s="127"/>
      <c r="K127" s="127"/>
      <c r="L127" s="127"/>
      <c r="M127" s="13"/>
      <c r="N127" s="13"/>
      <c r="O127" s="13"/>
    </row>
    <row r="128" spans="1:15" ht="18" customHeight="1" x14ac:dyDescent="0.4">
      <c r="J128" s="12"/>
      <c r="K128" s="12"/>
      <c r="L128" s="12"/>
      <c r="M128" s="13"/>
      <c r="N128" s="13"/>
      <c r="O128" s="13"/>
    </row>
    <row r="129" spans="1:15" x14ac:dyDescent="0.4">
      <c r="A129" s="127"/>
      <c r="B129" s="19"/>
      <c r="C129" s="127"/>
      <c r="D129" s="19"/>
      <c r="F129" s="19"/>
      <c r="G129" s="19"/>
      <c r="H129" s="19"/>
      <c r="I129" s="127"/>
      <c r="J129" s="127"/>
      <c r="K129" s="127"/>
      <c r="L129" s="127"/>
      <c r="M129" s="13"/>
      <c r="N129" s="13"/>
      <c r="O129" s="13"/>
    </row>
    <row r="130" spans="1:15" x14ac:dyDescent="0.4">
      <c r="A130" s="127"/>
      <c r="B130" s="19"/>
      <c r="C130" s="127"/>
      <c r="D130" s="19"/>
      <c r="F130" s="19"/>
      <c r="G130" s="19"/>
      <c r="H130" s="19"/>
      <c r="I130" s="127"/>
      <c r="J130" s="127"/>
      <c r="K130" s="127"/>
      <c r="L130" s="127"/>
      <c r="M130" s="13"/>
      <c r="N130" s="13"/>
      <c r="O130" s="13"/>
    </row>
    <row r="131" spans="1:15" x14ac:dyDescent="0.4">
      <c r="A131" s="127"/>
      <c r="B131" s="19"/>
      <c r="C131" s="127"/>
      <c r="D131" s="19"/>
      <c r="F131" s="19"/>
      <c r="G131" s="19"/>
      <c r="H131" s="19"/>
      <c r="I131" s="127"/>
      <c r="J131" s="127"/>
      <c r="K131" s="127"/>
      <c r="L131" s="127"/>
      <c r="M131" s="13"/>
      <c r="N131" s="13"/>
      <c r="O131" s="13"/>
    </row>
    <row r="132" spans="1:15" ht="16.5" customHeight="1" x14ac:dyDescent="0.4">
      <c r="A132" s="137"/>
      <c r="B132" s="137"/>
      <c r="C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"/>
      <c r="N132" s="13"/>
      <c r="O132" s="13"/>
    </row>
    <row r="133" spans="1:15" ht="13.5" customHeight="1" x14ac:dyDescent="0.4">
      <c r="D133" s="127" t="s">
        <v>85</v>
      </c>
      <c r="F133" s="26">
        <f>F114-F38</f>
        <v>0</v>
      </c>
      <c r="G133" s="26"/>
      <c r="H133" s="26">
        <f>H114-H38</f>
        <v>0</v>
      </c>
      <c r="J133" s="26">
        <f>J114-J38</f>
        <v>0</v>
      </c>
      <c r="K133" s="26"/>
      <c r="L133" s="26">
        <f>L114-L38</f>
        <v>0</v>
      </c>
      <c r="M133" s="13"/>
      <c r="N133" s="13"/>
      <c r="O133" s="13"/>
    </row>
    <row r="134" spans="1:15" ht="18" customHeight="1" x14ac:dyDescent="0.4"/>
    <row r="135" spans="1:15" ht="18" customHeight="1" x14ac:dyDescent="0.4"/>
  </sheetData>
  <mergeCells count="23">
    <mergeCell ref="F93:L93"/>
    <mergeCell ref="F51:H51"/>
    <mergeCell ref="A45:L45"/>
    <mergeCell ref="A132:L132"/>
    <mergeCell ref="A88:L88"/>
    <mergeCell ref="A48:L48"/>
    <mergeCell ref="A91:L91"/>
    <mergeCell ref="J94:L94"/>
    <mergeCell ref="F94:H94"/>
    <mergeCell ref="A9:C9"/>
    <mergeCell ref="A47:L47"/>
    <mergeCell ref="A49:L49"/>
    <mergeCell ref="A92:L92"/>
    <mergeCell ref="A54:C54"/>
    <mergeCell ref="A90:L90"/>
    <mergeCell ref="F50:L50"/>
    <mergeCell ref="J51:L51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horizontalDpi="4294967295" verticalDpi="4294967295" r:id="rId1"/>
  <headerFooter alignWithMargins="0">
    <oddFooter>&amp;C&amp;P</oddFooter>
  </headerFooter>
  <rowBreaks count="2" manualBreakCount="2">
    <brk id="45" max="11" man="1"/>
    <brk id="8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45"/>
  <sheetViews>
    <sheetView view="pageBreakPreview" topLeftCell="A8" zoomScaleNormal="86" zoomScaleSheetLayoutView="100" workbookViewId="0">
      <selection activeCell="F28" sqref="F28"/>
    </sheetView>
  </sheetViews>
  <sheetFormatPr defaultRowHeight="18" x14ac:dyDescent="0.4"/>
  <cols>
    <col min="1" max="1" width="39.42578125" style="5" customWidth="1"/>
    <col min="2" max="2" width="6.5703125" style="120" customWidth="1"/>
    <col min="3" max="3" width="0.7109375" style="120" customWidth="1"/>
    <col min="4" max="4" width="13.42578125" style="120" customWidth="1"/>
    <col min="5" max="5" width="1" style="120" customWidth="1"/>
    <col min="6" max="6" width="12.28515625" style="120" customWidth="1"/>
    <col min="7" max="7" width="1" style="120" customWidth="1"/>
    <col min="8" max="8" width="11.85546875" style="120" customWidth="1"/>
    <col min="9" max="9" width="1" style="120" hidden="1" customWidth="1"/>
    <col min="10" max="10" width="11.85546875" style="120" hidden="1" customWidth="1"/>
    <col min="11" max="11" width="1.28515625" style="120" hidden="1" customWidth="1"/>
    <col min="12" max="12" width="11.85546875" style="120" hidden="1" customWidth="1"/>
    <col min="13" max="13" width="1.140625" style="120" customWidth="1"/>
    <col min="14" max="14" width="12" style="120" bestFit="1" customWidth="1"/>
    <col min="15" max="15" width="1.140625" style="120" customWidth="1"/>
    <col min="16" max="16" width="12.7109375" style="120" customWidth="1"/>
    <col min="17" max="17" width="1" style="120" customWidth="1"/>
    <col min="18" max="18" width="13.28515625" style="120" customWidth="1"/>
    <col min="19" max="19" width="1" style="120" customWidth="1"/>
    <col min="20" max="20" width="14.7109375" style="120" customWidth="1"/>
    <col min="21" max="21" width="1" style="120" customWidth="1"/>
    <col min="22" max="22" width="13.28515625" style="120" customWidth="1"/>
    <col min="23" max="23" width="1" style="120" customWidth="1"/>
    <col min="24" max="24" width="12.85546875" style="120" bestFit="1" customWidth="1"/>
    <col min="25" max="25" width="0.7109375" style="120" customWidth="1"/>
    <col min="26" max="26" width="11.85546875" style="120" customWidth="1"/>
    <col min="27" max="27" width="0.7109375" style="5" customWidth="1"/>
    <col min="28" max="28" width="14.140625" style="5" customWidth="1"/>
    <col min="29" max="29" width="11.28515625" style="5" hidden="1" customWidth="1"/>
    <col min="30" max="30" width="10.5703125" style="5" customWidth="1"/>
    <col min="31" max="31" width="16.85546875" style="5" customWidth="1"/>
    <col min="32" max="16384" width="9.140625" style="5"/>
  </cols>
  <sheetData>
    <row r="1" spans="1:31" ht="8.25" customHeight="1" x14ac:dyDescent="0.4">
      <c r="Z1" s="138"/>
      <c r="AA1" s="138"/>
      <c r="AB1" s="138"/>
    </row>
    <row r="2" spans="1:31" x14ac:dyDescent="0.4">
      <c r="A2" s="136" t="s">
        <v>52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</row>
    <row r="3" spans="1:31" x14ac:dyDescent="0.4">
      <c r="A3" s="136" t="s">
        <v>121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</row>
    <row r="4" spans="1:31" x14ac:dyDescent="0.4">
      <c r="A4" s="136" t="s">
        <v>34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</row>
    <row r="5" spans="1:31" x14ac:dyDescent="0.4">
      <c r="A5" s="136" t="s">
        <v>215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</row>
    <row r="6" spans="1:31" ht="5.25" customHeight="1" x14ac:dyDescent="0.4">
      <c r="A6" s="23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17"/>
      <c r="AB6" s="117"/>
    </row>
    <row r="7" spans="1:31" ht="17.25" customHeight="1" x14ac:dyDescent="0.4">
      <c r="A7" s="23"/>
      <c r="B7" s="126"/>
      <c r="C7" s="126"/>
      <c r="D7" s="139" t="s">
        <v>13</v>
      </c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</row>
    <row r="8" spans="1:31" x14ac:dyDescent="0.4">
      <c r="D8" s="9"/>
      <c r="E8" s="9"/>
      <c r="F8" s="9"/>
      <c r="G8" s="9"/>
      <c r="H8" s="9"/>
      <c r="I8" s="9"/>
      <c r="J8" s="53" t="s">
        <v>69</v>
      </c>
      <c r="K8" s="26"/>
      <c r="L8" s="26" t="s">
        <v>65</v>
      </c>
      <c r="M8" s="26"/>
      <c r="N8" s="134" t="s">
        <v>19</v>
      </c>
      <c r="O8" s="134"/>
      <c r="P8" s="134"/>
      <c r="Q8" s="130"/>
      <c r="R8" s="140" t="s">
        <v>117</v>
      </c>
      <c r="S8" s="140"/>
      <c r="T8" s="140"/>
      <c r="U8" s="140"/>
      <c r="V8" s="140"/>
      <c r="W8" s="130"/>
      <c r="X8" s="66"/>
      <c r="Y8" s="66"/>
      <c r="Z8" s="66" t="s">
        <v>102</v>
      </c>
    </row>
    <row r="9" spans="1:31" x14ac:dyDescent="0.4">
      <c r="D9" s="9"/>
      <c r="E9" s="9"/>
      <c r="F9" s="26" t="s">
        <v>163</v>
      </c>
      <c r="G9" s="9"/>
      <c r="H9" s="26"/>
      <c r="I9" s="9"/>
      <c r="J9" s="53"/>
      <c r="K9" s="26"/>
      <c r="L9" s="26"/>
      <c r="M9" s="26"/>
      <c r="N9" s="130"/>
      <c r="O9" s="130"/>
      <c r="P9" s="130"/>
      <c r="Q9" s="130"/>
      <c r="R9" s="26" t="s">
        <v>147</v>
      </c>
      <c r="S9" s="130"/>
      <c r="T9" s="103" t="s">
        <v>150</v>
      </c>
      <c r="U9" s="130"/>
      <c r="V9" s="70" t="s">
        <v>108</v>
      </c>
      <c r="W9" s="130"/>
      <c r="X9" s="130" t="s">
        <v>94</v>
      </c>
      <c r="Y9" s="130"/>
      <c r="Z9" s="130" t="s">
        <v>103</v>
      </c>
    </row>
    <row r="10" spans="1:31" x14ac:dyDescent="0.4">
      <c r="D10" s="27" t="s">
        <v>22</v>
      </c>
      <c r="E10" s="27"/>
      <c r="F10" s="26" t="s">
        <v>164</v>
      </c>
      <c r="G10" s="27"/>
      <c r="H10" s="26" t="s">
        <v>65</v>
      </c>
      <c r="I10" s="26"/>
      <c r="J10" s="54" t="s">
        <v>70</v>
      </c>
      <c r="K10" s="26"/>
      <c r="L10" s="26" t="s">
        <v>66</v>
      </c>
      <c r="M10" s="26"/>
      <c r="N10" s="40" t="s">
        <v>23</v>
      </c>
      <c r="O10" s="33"/>
      <c r="P10" s="123"/>
      <c r="Q10" s="123"/>
      <c r="R10" s="127" t="s">
        <v>149</v>
      </c>
      <c r="S10" s="26"/>
      <c r="T10" s="101" t="s">
        <v>151</v>
      </c>
      <c r="U10" s="26"/>
      <c r="V10" s="26" t="s">
        <v>109</v>
      </c>
      <c r="W10" s="123"/>
      <c r="X10" s="130" t="s">
        <v>95</v>
      </c>
      <c r="Y10" s="130"/>
      <c r="Z10" s="130" t="s">
        <v>104</v>
      </c>
    </row>
    <row r="11" spans="1:31" x14ac:dyDescent="0.4">
      <c r="B11" s="124" t="s">
        <v>40</v>
      </c>
      <c r="D11" s="34" t="s">
        <v>24</v>
      </c>
      <c r="E11" s="29"/>
      <c r="F11" s="129" t="s">
        <v>25</v>
      </c>
      <c r="G11" s="29"/>
      <c r="H11" s="129" t="s">
        <v>66</v>
      </c>
      <c r="I11" s="28"/>
      <c r="J11" s="55" t="s">
        <v>71</v>
      </c>
      <c r="K11" s="28"/>
      <c r="L11" s="129"/>
      <c r="M11" s="28"/>
      <c r="N11" s="41" t="s">
        <v>20</v>
      </c>
      <c r="O11" s="33"/>
      <c r="P11" s="125" t="s">
        <v>3</v>
      </c>
      <c r="Q11" s="130"/>
      <c r="R11" s="129" t="s">
        <v>148</v>
      </c>
      <c r="S11" s="28"/>
      <c r="T11" s="102" t="s">
        <v>152</v>
      </c>
      <c r="U11" s="28"/>
      <c r="V11" s="129" t="s">
        <v>116</v>
      </c>
      <c r="W11" s="130"/>
      <c r="X11" s="125"/>
      <c r="Y11" s="130"/>
      <c r="Z11" s="125" t="s">
        <v>105</v>
      </c>
      <c r="AB11" s="116" t="s">
        <v>28</v>
      </c>
      <c r="AE11" s="28"/>
    </row>
    <row r="12" spans="1:31" x14ac:dyDescent="0.4">
      <c r="C12" s="28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0"/>
      <c r="O12" s="28"/>
      <c r="P12" s="38"/>
      <c r="Q12" s="38"/>
      <c r="R12" s="38"/>
      <c r="S12" s="38"/>
      <c r="T12" s="38"/>
      <c r="U12" s="38"/>
      <c r="V12" s="38"/>
      <c r="W12" s="38"/>
      <c r="X12" s="38"/>
      <c r="Y12" s="29"/>
      <c r="Z12" s="29"/>
      <c r="AB12" s="38"/>
    </row>
    <row r="13" spans="1:31" x14ac:dyDescent="0.4">
      <c r="A13" s="13" t="s">
        <v>188</v>
      </c>
      <c r="B13" s="30"/>
      <c r="C13" s="30"/>
      <c r="D13" s="80">
        <v>704952772.88</v>
      </c>
      <c r="E13" s="80"/>
      <c r="F13" s="80">
        <v>145142321.73000002</v>
      </c>
      <c r="G13" s="80"/>
      <c r="H13" s="80">
        <v>1017450</v>
      </c>
      <c r="I13" s="80"/>
      <c r="J13" s="80">
        <v>0</v>
      </c>
      <c r="K13" s="80"/>
      <c r="L13" s="80">
        <v>0</v>
      </c>
      <c r="M13" s="80"/>
      <c r="N13" s="80">
        <v>88087576.039999992</v>
      </c>
      <c r="O13" s="80"/>
      <c r="P13" s="80">
        <v>1598105027.2800002</v>
      </c>
      <c r="Q13" s="80"/>
      <c r="R13" s="80">
        <v>-39547862.480000004</v>
      </c>
      <c r="S13" s="80"/>
      <c r="T13" s="80">
        <v>0</v>
      </c>
      <c r="U13" s="80"/>
      <c r="V13" s="80">
        <f>+T13+R13</f>
        <v>-39547862.480000004</v>
      </c>
      <c r="W13" s="80"/>
      <c r="X13" s="80">
        <f>SUM(D13:P13)+V13</f>
        <v>2497757285.4500003</v>
      </c>
      <c r="Y13" s="80"/>
      <c r="Z13" s="80">
        <v>75450628.849999994</v>
      </c>
      <c r="AA13" s="72"/>
      <c r="AB13" s="80">
        <f>+X13+Z13</f>
        <v>2573207914.3000002</v>
      </c>
    </row>
    <row r="14" spans="1:31" ht="8.25" customHeight="1" x14ac:dyDescent="0.4">
      <c r="A14" s="13"/>
      <c r="B14" s="30"/>
      <c r="C14" s="3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62"/>
      <c r="AB14" s="80"/>
    </row>
    <row r="15" spans="1:31" x14ac:dyDescent="0.4">
      <c r="A15" s="13" t="s">
        <v>122</v>
      </c>
      <c r="B15" s="30"/>
      <c r="C15" s="3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62"/>
      <c r="AB15" s="80"/>
    </row>
    <row r="16" spans="1:31" x14ac:dyDescent="0.4">
      <c r="A16" s="13" t="s">
        <v>178</v>
      </c>
      <c r="B16" s="21">
        <v>21</v>
      </c>
      <c r="C16" s="30"/>
      <c r="D16" s="80">
        <v>125102412.13</v>
      </c>
      <c r="E16" s="80"/>
      <c r="F16" s="80">
        <v>125102412.12</v>
      </c>
      <c r="G16" s="80"/>
      <c r="H16" s="80">
        <v>-1017450</v>
      </c>
      <c r="I16" s="80"/>
      <c r="J16" s="80"/>
      <c r="K16" s="80"/>
      <c r="L16" s="80"/>
      <c r="M16" s="80"/>
      <c r="N16" s="80">
        <v>0</v>
      </c>
      <c r="O16" s="62"/>
      <c r="P16" s="80">
        <v>0</v>
      </c>
      <c r="Q16" s="80"/>
      <c r="R16" s="80">
        <v>0</v>
      </c>
      <c r="S16" s="80"/>
      <c r="T16" s="80">
        <v>0</v>
      </c>
      <c r="U16" s="80"/>
      <c r="V16" s="80">
        <f t="shared" ref="V16:V17" si="0">+T16+R16</f>
        <v>0</v>
      </c>
      <c r="W16" s="80"/>
      <c r="X16" s="80">
        <f t="shared" ref="X16:X17" si="1">SUM(D16:P16)+V16</f>
        <v>249187374.25</v>
      </c>
      <c r="Y16" s="80"/>
      <c r="Z16" s="80">
        <v>0</v>
      </c>
      <c r="AA16" s="62"/>
      <c r="AB16" s="80">
        <f t="shared" ref="AB16:AB17" si="2">+X16+Z16</f>
        <v>249187374.25</v>
      </c>
    </row>
    <row r="17" spans="1:30" x14ac:dyDescent="0.4">
      <c r="A17" s="13" t="s">
        <v>179</v>
      </c>
      <c r="B17" s="21">
        <v>22</v>
      </c>
      <c r="C17" s="30"/>
      <c r="D17" s="80">
        <v>0</v>
      </c>
      <c r="E17" s="80"/>
      <c r="F17" s="80">
        <v>0</v>
      </c>
      <c r="G17" s="80"/>
      <c r="H17" s="80">
        <v>1875250</v>
      </c>
      <c r="I17" s="80"/>
      <c r="J17" s="80"/>
      <c r="K17" s="80"/>
      <c r="L17" s="80"/>
      <c r="M17" s="80"/>
      <c r="N17" s="80">
        <v>0</v>
      </c>
      <c r="O17" s="62"/>
      <c r="P17" s="80">
        <v>0</v>
      </c>
      <c r="Q17" s="80"/>
      <c r="R17" s="80">
        <v>0</v>
      </c>
      <c r="S17" s="80"/>
      <c r="T17" s="80">
        <v>0</v>
      </c>
      <c r="U17" s="80"/>
      <c r="V17" s="80">
        <f t="shared" si="0"/>
        <v>0</v>
      </c>
      <c r="W17" s="80"/>
      <c r="X17" s="80">
        <f t="shared" si="1"/>
        <v>1875250</v>
      </c>
      <c r="Y17" s="80"/>
      <c r="Z17" s="80">
        <v>0</v>
      </c>
      <c r="AA17" s="62"/>
      <c r="AB17" s="80">
        <f t="shared" si="2"/>
        <v>1875250</v>
      </c>
    </row>
    <row r="18" spans="1:30" x14ac:dyDescent="0.4">
      <c r="A18" s="5" t="s">
        <v>146</v>
      </c>
      <c r="B18" s="21">
        <v>20</v>
      </c>
      <c r="C18" s="30"/>
      <c r="D18" s="80">
        <v>0</v>
      </c>
      <c r="E18" s="80"/>
      <c r="F18" s="80">
        <v>0</v>
      </c>
      <c r="G18" s="80"/>
      <c r="H18" s="80">
        <v>0</v>
      </c>
      <c r="I18" s="80"/>
      <c r="J18" s="80"/>
      <c r="K18" s="80"/>
      <c r="L18" s="80"/>
      <c r="M18" s="80"/>
      <c r="N18" s="80">
        <v>0</v>
      </c>
      <c r="O18" s="62"/>
      <c r="P18" s="80">
        <v>-411417948.06</v>
      </c>
      <c r="Q18" s="80"/>
      <c r="R18" s="80">
        <v>0</v>
      </c>
      <c r="S18" s="80"/>
      <c r="T18" s="80">
        <v>0</v>
      </c>
      <c r="U18" s="80"/>
      <c r="V18" s="80">
        <f>+T18+R18</f>
        <v>0</v>
      </c>
      <c r="W18" s="80"/>
      <c r="X18" s="80">
        <f>SUM(D18:P18)+V18</f>
        <v>-411417948.06</v>
      </c>
      <c r="Y18" s="80"/>
      <c r="Z18" s="80">
        <v>0</v>
      </c>
      <c r="AA18" s="62"/>
      <c r="AB18" s="80">
        <f>+X18+Z18</f>
        <v>-411417948.06</v>
      </c>
    </row>
    <row r="19" spans="1:30" hidden="1" x14ac:dyDescent="0.4">
      <c r="A19" s="5" t="s">
        <v>180</v>
      </c>
      <c r="B19" s="21"/>
      <c r="C19" s="30"/>
      <c r="D19" s="80">
        <v>0</v>
      </c>
      <c r="E19" s="80"/>
      <c r="F19" s="80">
        <v>0</v>
      </c>
      <c r="G19" s="80"/>
      <c r="H19" s="80">
        <v>0</v>
      </c>
      <c r="I19" s="80"/>
      <c r="J19" s="80"/>
      <c r="K19" s="80"/>
      <c r="L19" s="80"/>
      <c r="M19" s="80"/>
      <c r="N19" s="80">
        <v>0</v>
      </c>
      <c r="O19" s="62"/>
      <c r="P19" s="80">
        <f>-N19</f>
        <v>0</v>
      </c>
      <c r="Q19" s="80"/>
      <c r="R19" s="80">
        <v>0</v>
      </c>
      <c r="S19" s="80"/>
      <c r="T19" s="80">
        <v>0</v>
      </c>
      <c r="U19" s="80"/>
      <c r="V19" s="80">
        <f t="shared" ref="V19" si="3">+T19+R19</f>
        <v>0</v>
      </c>
      <c r="W19" s="80"/>
      <c r="X19" s="80">
        <f t="shared" ref="X19" si="4">SUM(D19:P19)+V19</f>
        <v>0</v>
      </c>
      <c r="Y19" s="80"/>
      <c r="Z19" s="80">
        <v>0</v>
      </c>
      <c r="AA19" s="62"/>
      <c r="AB19" s="80">
        <f t="shared" ref="AB19" si="5">+X19+Z19</f>
        <v>0</v>
      </c>
    </row>
    <row r="20" spans="1:30" x14ac:dyDescent="0.4">
      <c r="A20" s="5" t="s">
        <v>135</v>
      </c>
      <c r="B20" s="127"/>
      <c r="D20" s="80">
        <v>0</v>
      </c>
      <c r="E20" s="80"/>
      <c r="F20" s="80">
        <v>0</v>
      </c>
      <c r="G20" s="62"/>
      <c r="H20" s="80">
        <v>0</v>
      </c>
      <c r="I20" s="80"/>
      <c r="J20" s="80"/>
      <c r="K20" s="80"/>
      <c r="L20" s="80"/>
      <c r="M20" s="80"/>
      <c r="N20" s="80">
        <v>0</v>
      </c>
      <c r="O20" s="62"/>
      <c r="P20" s="80">
        <f>+'งบกำไรขาดทุน Q4_64'!H35</f>
        <v>63222746.659999982</v>
      </c>
      <c r="Q20" s="80"/>
      <c r="R20" s="80">
        <f>+'งบกำไรขาดทุน Q4_64'!H63</f>
        <v>-3442418.84</v>
      </c>
      <c r="S20" s="80"/>
      <c r="T20" s="80">
        <f>-T22</f>
        <v>0</v>
      </c>
      <c r="U20" s="80"/>
      <c r="V20" s="80">
        <f>+T20+R20</f>
        <v>-3442418.84</v>
      </c>
      <c r="W20" s="80"/>
      <c r="X20" s="80">
        <f>SUM(D20:P20)+V20</f>
        <v>59780327.819999978</v>
      </c>
      <c r="Y20" s="80"/>
      <c r="Z20" s="80">
        <v>-2864794.93</v>
      </c>
      <c r="AA20" s="45"/>
      <c r="AB20" s="80">
        <f>+X20+Z20</f>
        <v>56915532.889999978</v>
      </c>
    </row>
    <row r="21" spans="1:30" hidden="1" x14ac:dyDescent="0.4">
      <c r="A21" s="13" t="s">
        <v>184</v>
      </c>
      <c r="B21" s="127"/>
      <c r="D21" s="80"/>
      <c r="E21" s="80"/>
      <c r="F21" s="80"/>
      <c r="G21" s="62"/>
      <c r="H21" s="80"/>
      <c r="I21" s="80"/>
      <c r="J21" s="80"/>
      <c r="K21" s="80"/>
      <c r="L21" s="80"/>
      <c r="M21" s="80"/>
      <c r="N21" s="80"/>
      <c r="O21" s="62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45"/>
      <c r="AB21" s="80"/>
    </row>
    <row r="22" spans="1:30" hidden="1" x14ac:dyDescent="0.4">
      <c r="A22" s="13" t="s">
        <v>185</v>
      </c>
      <c r="B22" s="127"/>
      <c r="D22" s="80">
        <v>0</v>
      </c>
      <c r="E22" s="80"/>
      <c r="F22" s="80">
        <v>0</v>
      </c>
      <c r="G22" s="80"/>
      <c r="H22" s="80">
        <v>0</v>
      </c>
      <c r="I22" s="80"/>
      <c r="J22" s="80"/>
      <c r="K22" s="80"/>
      <c r="L22" s="80"/>
      <c r="M22" s="80"/>
      <c r="N22" s="80">
        <v>0</v>
      </c>
      <c r="O22" s="62"/>
      <c r="P22" s="80">
        <v>0</v>
      </c>
      <c r="Q22" s="80"/>
      <c r="R22" s="80">
        <v>0</v>
      </c>
      <c r="S22" s="80"/>
      <c r="T22" s="80">
        <f>-P22</f>
        <v>0</v>
      </c>
      <c r="U22" s="80"/>
      <c r="V22" s="80">
        <f>+T22+R22</f>
        <v>0</v>
      </c>
      <c r="W22" s="80"/>
      <c r="X22" s="80">
        <f>SUM(D22:P22)+V22</f>
        <v>0</v>
      </c>
      <c r="Y22" s="80"/>
      <c r="Z22" s="80">
        <v>0</v>
      </c>
      <c r="AA22" s="62"/>
      <c r="AB22" s="80">
        <f>+X22+Z22</f>
        <v>0</v>
      </c>
    </row>
    <row r="23" spans="1:30" s="13" customFormat="1" ht="9" customHeight="1" x14ac:dyDescent="0.4">
      <c r="A23" s="5"/>
      <c r="B23" s="127"/>
      <c r="C23" s="120"/>
      <c r="D23" s="82"/>
      <c r="E23" s="80"/>
      <c r="F23" s="82"/>
      <c r="G23" s="72"/>
      <c r="H23" s="82"/>
      <c r="I23" s="80"/>
      <c r="J23" s="80"/>
      <c r="K23" s="80"/>
      <c r="L23" s="80"/>
      <c r="M23" s="80"/>
      <c r="N23" s="82"/>
      <c r="O23" s="94"/>
      <c r="P23" s="82"/>
      <c r="Q23" s="80"/>
      <c r="R23" s="82"/>
      <c r="S23" s="80"/>
      <c r="T23" s="82"/>
      <c r="U23" s="80"/>
      <c r="V23" s="82"/>
      <c r="W23" s="80"/>
      <c r="X23" s="82"/>
      <c r="Y23" s="80"/>
      <c r="Z23" s="82"/>
      <c r="AA23" s="80"/>
      <c r="AB23" s="82"/>
    </row>
    <row r="24" spans="1:30" ht="18.75" thickBot="1" x14ac:dyDescent="0.45">
      <c r="A24" s="13" t="s">
        <v>189</v>
      </c>
      <c r="D24" s="92">
        <f>SUM(D13:D23)</f>
        <v>830055185.00999999</v>
      </c>
      <c r="E24" s="80"/>
      <c r="F24" s="92">
        <f>SUM(F13:F23)</f>
        <v>270244733.85000002</v>
      </c>
      <c r="G24" s="62"/>
      <c r="H24" s="92">
        <f>SUM(H13:H23)</f>
        <v>1875250</v>
      </c>
      <c r="I24" s="80"/>
      <c r="J24" s="92">
        <f>SUM(J13:J23)</f>
        <v>0</v>
      </c>
      <c r="K24" s="80"/>
      <c r="L24" s="92">
        <f>SUM(L13:L23)</f>
        <v>0</v>
      </c>
      <c r="M24" s="80"/>
      <c r="N24" s="92">
        <f>SUM(N13:N23)</f>
        <v>88087576.039999992</v>
      </c>
      <c r="O24" s="62"/>
      <c r="P24" s="92">
        <f>SUM(P13:P23)</f>
        <v>1249909825.8800004</v>
      </c>
      <c r="Q24" s="80"/>
      <c r="R24" s="92">
        <f>SUM(R13:R23)</f>
        <v>-42990281.320000008</v>
      </c>
      <c r="S24" s="80"/>
      <c r="T24" s="92">
        <f>SUM(T13:T23)</f>
        <v>0</v>
      </c>
      <c r="U24" s="80"/>
      <c r="V24" s="92">
        <f>SUM(V13:V23)</f>
        <v>-42990281.320000008</v>
      </c>
      <c r="W24" s="80"/>
      <c r="X24" s="92">
        <f>SUM(X13:X23)</f>
        <v>2397182289.4600005</v>
      </c>
      <c r="Y24" s="80"/>
      <c r="Z24" s="92">
        <f>SUM(Z13:Z23)</f>
        <v>72585833.919999987</v>
      </c>
      <c r="AA24" s="45"/>
      <c r="AB24" s="92">
        <f>SUM(AB13:AB23)</f>
        <v>2469768123.3800001</v>
      </c>
    </row>
    <row r="25" spans="1:30" ht="11.25" customHeight="1" thickTop="1" x14ac:dyDescent="0.4">
      <c r="A25" s="7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80"/>
      <c r="Y25" s="72"/>
      <c r="Z25" s="72"/>
      <c r="AA25" s="45"/>
      <c r="AB25" s="45"/>
    </row>
    <row r="26" spans="1:30" x14ac:dyDescent="0.4">
      <c r="A26" s="13" t="s">
        <v>216</v>
      </c>
      <c r="B26" s="30"/>
      <c r="C26" s="30"/>
      <c r="D26" s="80">
        <v>830055185.00999999</v>
      </c>
      <c r="E26" s="80"/>
      <c r="F26" s="80">
        <v>270244733.85000002</v>
      </c>
      <c r="G26" s="80"/>
      <c r="H26" s="80">
        <v>1875250</v>
      </c>
      <c r="I26" s="80"/>
      <c r="J26" s="80">
        <v>0</v>
      </c>
      <c r="K26" s="80"/>
      <c r="L26" s="80">
        <v>0</v>
      </c>
      <c r="M26" s="80"/>
      <c r="N26" s="80">
        <v>88087576.039999992</v>
      </c>
      <c r="O26" s="80"/>
      <c r="P26" s="80">
        <v>1249909825.8800001</v>
      </c>
      <c r="Q26" s="80"/>
      <c r="R26" s="80">
        <v>-42990281.32</v>
      </c>
      <c r="S26" s="80"/>
      <c r="T26" s="80">
        <v>0</v>
      </c>
      <c r="U26" s="80"/>
      <c r="V26" s="80">
        <f>+T26+R26</f>
        <v>-42990281.32</v>
      </c>
      <c r="W26" s="80"/>
      <c r="X26" s="80">
        <f>SUM(D26:P26)+V26</f>
        <v>2397182289.46</v>
      </c>
      <c r="Y26" s="80"/>
      <c r="Z26" s="80">
        <v>72585833.920000002</v>
      </c>
      <c r="AA26" s="72"/>
      <c r="AB26" s="80">
        <f>+X26+Z26</f>
        <v>2469768123.3800001</v>
      </c>
      <c r="AD26" s="74">
        <f>AB26-'งบแสดงฐานะการเงิน Q4_64'!H113</f>
        <v>0</v>
      </c>
    </row>
    <row r="27" spans="1:30" ht="7.5" customHeight="1" x14ac:dyDescent="0.4">
      <c r="A27" s="13"/>
      <c r="B27" s="30"/>
      <c r="C27" s="3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62"/>
      <c r="AB27" s="80"/>
    </row>
    <row r="28" spans="1:30" x14ac:dyDescent="0.4">
      <c r="A28" s="13" t="s">
        <v>122</v>
      </c>
      <c r="B28" s="30"/>
      <c r="C28" s="3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62"/>
      <c r="AB28" s="80"/>
    </row>
    <row r="29" spans="1:30" x14ac:dyDescent="0.4">
      <c r="A29" s="13" t="s">
        <v>178</v>
      </c>
      <c r="B29" s="21">
        <v>21</v>
      </c>
      <c r="C29" s="30"/>
      <c r="D29" s="80">
        <f>27776172.37+3129054.26+2723.75+6.63-0.02</f>
        <v>30907956.990000002</v>
      </c>
      <c r="E29" s="80"/>
      <c r="F29" s="80">
        <f>21991214.93+2202855.57+11439.75+62.27+0.02</f>
        <v>24205572.539999999</v>
      </c>
      <c r="G29" s="80"/>
      <c r="H29" s="80">
        <v>-1875250</v>
      </c>
      <c r="I29" s="80"/>
      <c r="J29" s="80"/>
      <c r="K29" s="80"/>
      <c r="L29" s="80"/>
      <c r="M29" s="80"/>
      <c r="N29" s="80">
        <v>0</v>
      </c>
      <c r="O29" s="62"/>
      <c r="P29" s="80">
        <v>0</v>
      </c>
      <c r="Q29" s="80"/>
      <c r="R29" s="80">
        <v>0</v>
      </c>
      <c r="S29" s="80"/>
      <c r="T29" s="80">
        <v>0</v>
      </c>
      <c r="U29" s="80"/>
      <c r="V29" s="80">
        <f t="shared" ref="V29:V31" si="6">+T29+R29</f>
        <v>0</v>
      </c>
      <c r="W29" s="80"/>
      <c r="X29" s="80">
        <f t="shared" ref="X29:X31" si="7">SUM(D29:P29)+V29</f>
        <v>53238279.530000001</v>
      </c>
      <c r="Y29" s="80"/>
      <c r="Z29" s="80">
        <v>0</v>
      </c>
      <c r="AA29" s="62"/>
      <c r="AB29" s="80">
        <f t="shared" ref="AB29:AB31" si="8">+X29+Z29</f>
        <v>53238279.530000001</v>
      </c>
    </row>
    <row r="30" spans="1:30" x14ac:dyDescent="0.4">
      <c r="A30" s="13" t="s">
        <v>218</v>
      </c>
      <c r="B30" s="21">
        <v>21</v>
      </c>
      <c r="C30" s="30"/>
      <c r="D30" s="80">
        <v>170697005.25</v>
      </c>
      <c r="E30" s="80"/>
      <c r="F30" s="80">
        <v>375533411.55000001</v>
      </c>
      <c r="G30" s="80"/>
      <c r="H30" s="80">
        <v>0</v>
      </c>
      <c r="I30" s="80"/>
      <c r="J30" s="80"/>
      <c r="K30" s="80"/>
      <c r="L30" s="80"/>
      <c r="M30" s="80"/>
      <c r="N30" s="80">
        <v>0</v>
      </c>
      <c r="O30" s="62"/>
      <c r="P30" s="80">
        <v>0</v>
      </c>
      <c r="Q30" s="80"/>
      <c r="R30" s="80">
        <v>0</v>
      </c>
      <c r="S30" s="80"/>
      <c r="T30" s="80">
        <v>0</v>
      </c>
      <c r="U30" s="80"/>
      <c r="V30" s="80">
        <f t="shared" ref="V30" si="9">+T30+R30</f>
        <v>0</v>
      </c>
      <c r="W30" s="80"/>
      <c r="X30" s="80">
        <f t="shared" ref="X30" si="10">SUM(D30:P30)+V30</f>
        <v>546230416.79999995</v>
      </c>
      <c r="Y30" s="80"/>
      <c r="Z30" s="80">
        <v>0</v>
      </c>
      <c r="AA30" s="62"/>
      <c r="AB30" s="80">
        <f t="shared" ref="AB30" si="11">+X30+Z30</f>
        <v>546230416.79999995</v>
      </c>
    </row>
    <row r="31" spans="1:30" x14ac:dyDescent="0.4">
      <c r="A31" s="13" t="s">
        <v>179</v>
      </c>
      <c r="B31" s="21">
        <v>22</v>
      </c>
      <c r="C31" s="30"/>
      <c r="D31" s="80">
        <v>0</v>
      </c>
      <c r="E31" s="80"/>
      <c r="F31" s="80">
        <v>0</v>
      </c>
      <c r="G31" s="80"/>
      <c r="H31" s="80">
        <f>28679383.08+329082</f>
        <v>29008465.079999998</v>
      </c>
      <c r="I31" s="80"/>
      <c r="J31" s="80"/>
      <c r="K31" s="80"/>
      <c r="L31" s="80"/>
      <c r="M31" s="80"/>
      <c r="N31" s="80">
        <v>0</v>
      </c>
      <c r="O31" s="62"/>
      <c r="P31" s="80">
        <v>0</v>
      </c>
      <c r="Q31" s="80"/>
      <c r="R31" s="80">
        <v>0</v>
      </c>
      <c r="S31" s="80"/>
      <c r="T31" s="80">
        <v>0</v>
      </c>
      <c r="U31" s="80"/>
      <c r="V31" s="80">
        <f t="shared" si="6"/>
        <v>0</v>
      </c>
      <c r="W31" s="80"/>
      <c r="X31" s="80">
        <f t="shared" si="7"/>
        <v>29008465.079999998</v>
      </c>
      <c r="Y31" s="80"/>
      <c r="Z31" s="80">
        <v>0</v>
      </c>
      <c r="AA31" s="62"/>
      <c r="AB31" s="80">
        <f t="shared" si="8"/>
        <v>29008465.079999998</v>
      </c>
    </row>
    <row r="32" spans="1:30" x14ac:dyDescent="0.4">
      <c r="A32" s="5" t="s">
        <v>146</v>
      </c>
      <c r="B32" s="21">
        <v>20</v>
      </c>
      <c r="C32" s="30"/>
      <c r="D32" s="80">
        <v>0</v>
      </c>
      <c r="E32" s="80"/>
      <c r="F32" s="80">
        <v>0</v>
      </c>
      <c r="G32" s="80"/>
      <c r="H32" s="80">
        <v>0</v>
      </c>
      <c r="I32" s="80"/>
      <c r="J32" s="80"/>
      <c r="K32" s="80"/>
      <c r="L32" s="80"/>
      <c r="M32" s="80"/>
      <c r="N32" s="80">
        <v>0</v>
      </c>
      <c r="O32" s="62"/>
      <c r="P32" s="80">
        <v>-223136712.5</v>
      </c>
      <c r="Q32" s="80"/>
      <c r="R32" s="80">
        <v>0</v>
      </c>
      <c r="S32" s="80"/>
      <c r="T32" s="80">
        <v>0</v>
      </c>
      <c r="U32" s="80"/>
      <c r="V32" s="80">
        <f>+T32+R32</f>
        <v>0</v>
      </c>
      <c r="W32" s="80"/>
      <c r="X32" s="80">
        <f>SUM(D32:P32)+V32</f>
        <v>-223136712.5</v>
      </c>
      <c r="Y32" s="80"/>
      <c r="Z32" s="80">
        <v>0</v>
      </c>
      <c r="AA32" s="62"/>
      <c r="AB32" s="80">
        <f>+X32+Z32</f>
        <v>-223136712.5</v>
      </c>
    </row>
    <row r="33" spans="1:39" x14ac:dyDescent="0.4">
      <c r="A33" s="5" t="s">
        <v>180</v>
      </c>
      <c r="B33" s="21"/>
      <c r="C33" s="30"/>
      <c r="D33" s="80">
        <v>0</v>
      </c>
      <c r="E33" s="80"/>
      <c r="F33" s="80">
        <v>0</v>
      </c>
      <c r="G33" s="80"/>
      <c r="H33" s="80">
        <v>0</v>
      </c>
      <c r="I33" s="80"/>
      <c r="J33" s="80"/>
      <c r="K33" s="80"/>
      <c r="L33" s="80"/>
      <c r="M33" s="80"/>
      <c r="N33" s="80">
        <f>4732582.18+4885114.66</f>
        <v>9617696.8399999999</v>
      </c>
      <c r="O33" s="62"/>
      <c r="P33" s="80">
        <f>-N33</f>
        <v>-9617696.8399999999</v>
      </c>
      <c r="Q33" s="80"/>
      <c r="R33" s="80">
        <v>0</v>
      </c>
      <c r="S33" s="80"/>
      <c r="T33" s="80">
        <v>0</v>
      </c>
      <c r="U33" s="80"/>
      <c r="V33" s="80">
        <f t="shared" ref="V33" si="12">+T33+R33</f>
        <v>0</v>
      </c>
      <c r="W33" s="80"/>
      <c r="X33" s="80">
        <f t="shared" ref="X33" si="13">SUM(D33:P33)+V33</f>
        <v>0</v>
      </c>
      <c r="Y33" s="80"/>
      <c r="Z33" s="80">
        <v>0</v>
      </c>
      <c r="AA33" s="62"/>
      <c r="AB33" s="80">
        <f t="shared" ref="AB33" si="14">+X33+Z33</f>
        <v>0</v>
      </c>
    </row>
    <row r="34" spans="1:39" x14ac:dyDescent="0.4">
      <c r="A34" s="13" t="s">
        <v>135</v>
      </c>
      <c r="B34" s="21"/>
      <c r="C34" s="30"/>
      <c r="D34" s="80">
        <v>0</v>
      </c>
      <c r="E34" s="80"/>
      <c r="F34" s="80">
        <v>0</v>
      </c>
      <c r="G34" s="80"/>
      <c r="H34" s="80">
        <v>0</v>
      </c>
      <c r="I34" s="80"/>
      <c r="J34" s="80"/>
      <c r="K34" s="80"/>
      <c r="L34" s="80"/>
      <c r="M34" s="80"/>
      <c r="N34" s="80">
        <v>0</v>
      </c>
      <c r="O34" s="80"/>
      <c r="P34" s="80">
        <f>+'งบกำไรขาดทุน Q4_64'!F35</f>
        <v>346776839.50999999</v>
      </c>
      <c r="Q34" s="80"/>
      <c r="R34" s="80">
        <f>+'งบกำไรขาดทุน Q4_64'!F63</f>
        <v>34314751.310000002</v>
      </c>
      <c r="S34" s="80"/>
      <c r="T34" s="80">
        <f>-T36</f>
        <v>-4898340.8</v>
      </c>
      <c r="U34" s="80"/>
      <c r="V34" s="80">
        <f>+T34+R34</f>
        <v>29416410.510000002</v>
      </c>
      <c r="W34" s="80"/>
      <c r="X34" s="80">
        <f>SUM(D34:P34)+V34</f>
        <v>376193250.01999998</v>
      </c>
      <c r="Y34" s="80"/>
      <c r="Z34" s="80">
        <f>+'งบกำไรขาดทุน Q4_64'!F36</f>
        <v>98646999.650000006</v>
      </c>
      <c r="AA34" s="80"/>
      <c r="AB34" s="80">
        <f>+X34+Z34</f>
        <v>474840249.66999996</v>
      </c>
    </row>
    <row r="35" spans="1:39" x14ac:dyDescent="0.4">
      <c r="A35" s="13" t="s">
        <v>170</v>
      </c>
      <c r="B35" s="127"/>
      <c r="D35" s="80"/>
      <c r="E35" s="80"/>
      <c r="F35" s="80"/>
      <c r="G35" s="62"/>
      <c r="H35" s="80"/>
      <c r="I35" s="80"/>
      <c r="J35" s="80"/>
      <c r="K35" s="80"/>
      <c r="L35" s="80"/>
      <c r="M35" s="80"/>
      <c r="N35" s="80"/>
      <c r="O35" s="62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45"/>
      <c r="AB35" s="80"/>
    </row>
    <row r="36" spans="1:39" x14ac:dyDescent="0.4">
      <c r="A36" s="13" t="s">
        <v>171</v>
      </c>
      <c r="B36" s="127"/>
      <c r="D36" s="80">
        <v>0</v>
      </c>
      <c r="E36" s="80"/>
      <c r="F36" s="80">
        <v>0</v>
      </c>
      <c r="G36" s="80"/>
      <c r="H36" s="80">
        <v>0</v>
      </c>
      <c r="I36" s="80"/>
      <c r="J36" s="80"/>
      <c r="K36" s="80"/>
      <c r="L36" s="80"/>
      <c r="M36" s="80"/>
      <c r="N36" s="80">
        <v>0</v>
      </c>
      <c r="O36" s="62"/>
      <c r="P36" s="80">
        <v>-4898340.8</v>
      </c>
      <c r="Q36" s="80"/>
      <c r="R36" s="80">
        <v>0</v>
      </c>
      <c r="S36" s="80"/>
      <c r="T36" s="80">
        <f>-P36</f>
        <v>4898340.8</v>
      </c>
      <c r="U36" s="80"/>
      <c r="V36" s="80">
        <f>+T36+R36</f>
        <v>4898340.8</v>
      </c>
      <c r="W36" s="80"/>
      <c r="X36" s="80">
        <f>SUM(D36:P36)+V36</f>
        <v>0</v>
      </c>
      <c r="Y36" s="80"/>
      <c r="Z36" s="80">
        <v>0</v>
      </c>
      <c r="AA36" s="62"/>
      <c r="AB36" s="80">
        <f>+X36+Z36</f>
        <v>0</v>
      </c>
    </row>
    <row r="37" spans="1:39" ht="8.25" customHeight="1" x14ac:dyDescent="0.4">
      <c r="B37" s="127"/>
      <c r="D37" s="82"/>
      <c r="E37" s="80"/>
      <c r="F37" s="82"/>
      <c r="G37" s="72"/>
      <c r="H37" s="82"/>
      <c r="I37" s="80"/>
      <c r="J37" s="80"/>
      <c r="K37" s="80"/>
      <c r="L37" s="80"/>
      <c r="M37" s="80"/>
      <c r="N37" s="82"/>
      <c r="O37" s="94"/>
      <c r="P37" s="82"/>
      <c r="Q37" s="80"/>
      <c r="R37" s="82"/>
      <c r="S37" s="80"/>
      <c r="T37" s="82"/>
      <c r="U37" s="80"/>
      <c r="V37" s="82"/>
      <c r="W37" s="80"/>
      <c r="X37" s="82"/>
      <c r="Y37" s="80"/>
      <c r="Z37" s="82"/>
      <c r="AA37" s="80"/>
      <c r="AB37" s="82"/>
    </row>
    <row r="38" spans="1:39" ht="18.75" thickBot="1" x14ac:dyDescent="0.45">
      <c r="A38" s="13" t="s">
        <v>217</v>
      </c>
      <c r="D38" s="92">
        <f>SUM(D26:D37)</f>
        <v>1031660147.25</v>
      </c>
      <c r="E38" s="80"/>
      <c r="F38" s="92">
        <f>SUM(F26:F37)</f>
        <v>669983717.94000006</v>
      </c>
      <c r="G38" s="62"/>
      <c r="H38" s="92">
        <f>SUM(H26:H37)</f>
        <v>29008465.079999998</v>
      </c>
      <c r="I38" s="80"/>
      <c r="J38" s="92">
        <f>SUM(J26:J37)</f>
        <v>0</v>
      </c>
      <c r="K38" s="80"/>
      <c r="L38" s="92">
        <f>SUM(L26:L37)</f>
        <v>0</v>
      </c>
      <c r="M38" s="80"/>
      <c r="N38" s="92">
        <f>SUM(N26:N37)</f>
        <v>97705272.879999995</v>
      </c>
      <c r="O38" s="62"/>
      <c r="P38" s="92">
        <f>SUM(P26:P37)</f>
        <v>1359033915.2500002</v>
      </c>
      <c r="Q38" s="80"/>
      <c r="R38" s="92">
        <f>SUM(R26:R37)</f>
        <v>-8675530.0099999979</v>
      </c>
      <c r="S38" s="80"/>
      <c r="T38" s="92">
        <f>SUM(T26:T37)</f>
        <v>0</v>
      </c>
      <c r="U38" s="80"/>
      <c r="V38" s="92">
        <f>SUM(V26:V37)</f>
        <v>-8675530.0099999979</v>
      </c>
      <c r="W38" s="80"/>
      <c r="X38" s="92">
        <f>SUM(X26:X37)</f>
        <v>3178715988.3899999</v>
      </c>
      <c r="Y38" s="80"/>
      <c r="Z38" s="92">
        <f>SUM(Z26:Z37)</f>
        <v>171232833.56999999</v>
      </c>
      <c r="AA38" s="45"/>
      <c r="AB38" s="92">
        <f>SUM(AB26:AB37)</f>
        <v>3349948821.96</v>
      </c>
      <c r="AD38" s="74">
        <f>AB38-'งบแสดงฐานะการเงิน Q4_64'!F113</f>
        <v>0</v>
      </c>
    </row>
    <row r="39" spans="1:39" ht="8.25" customHeight="1" thickTop="1" x14ac:dyDescent="0.4"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80"/>
      <c r="Y39" s="45"/>
      <c r="Z39" s="45"/>
      <c r="AA39" s="45"/>
      <c r="AB39" s="45"/>
    </row>
    <row r="40" spans="1:39" x14ac:dyDescent="0.4">
      <c r="A40" s="5" t="s">
        <v>131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62"/>
      <c r="AA40" s="45"/>
      <c r="AB40" s="45"/>
    </row>
    <row r="41" spans="1:39" x14ac:dyDescent="0.4"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</row>
    <row r="42" spans="1:39" x14ac:dyDescent="0.4">
      <c r="Z42" s="9"/>
      <c r="AB42" s="39"/>
    </row>
    <row r="43" spans="1:39" s="2" customFormat="1" x14ac:dyDescent="0.4">
      <c r="A43" s="19" t="s">
        <v>21</v>
      </c>
      <c r="C43" s="127"/>
      <c r="D43" s="19"/>
      <c r="E43" s="127"/>
      <c r="F43" s="127"/>
      <c r="G43" s="127"/>
      <c r="H43" s="19" t="s">
        <v>21</v>
      </c>
      <c r="I43" s="19"/>
      <c r="J43" s="19"/>
      <c r="K43" s="19"/>
      <c r="L43" s="19"/>
      <c r="M43" s="19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18"/>
      <c r="AB43" s="1"/>
      <c r="AC43" s="1"/>
      <c r="AD43" s="3"/>
      <c r="AE43" s="1"/>
      <c r="AF43" s="1"/>
      <c r="AG43" s="1"/>
      <c r="AH43" s="1"/>
      <c r="AI43" s="1"/>
      <c r="AJ43" s="1"/>
      <c r="AK43" s="1"/>
      <c r="AL43" s="1"/>
      <c r="AM43" s="1"/>
    </row>
    <row r="44" spans="1:39" s="2" customFormat="1" ht="27" customHeight="1" x14ac:dyDescent="0.4">
      <c r="A44" s="137"/>
      <c r="B44" s="137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27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"/>
      <c r="AC44" s="1"/>
      <c r="AD44" s="3"/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7.25" customHeight="1" x14ac:dyDescent="0.4">
      <c r="A45" s="20"/>
    </row>
  </sheetData>
  <mergeCells count="9">
    <mergeCell ref="Z1:AB1"/>
    <mergeCell ref="A44:B44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" header="0.31496062992126" footer="0"/>
  <pageSetup paperSize="9" scale="77" orientation="landscape" horizontalDpi="4294967295" verticalDpi="4294967295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46"/>
  <sheetViews>
    <sheetView view="pageBreakPreview" zoomScaleNormal="100" zoomScaleSheetLayoutView="100" workbookViewId="0">
      <selection activeCell="A10" sqref="A10"/>
    </sheetView>
  </sheetViews>
  <sheetFormatPr defaultRowHeight="18" x14ac:dyDescent="0.4"/>
  <cols>
    <col min="1" max="1" width="39.28515625" style="120" customWidth="1"/>
    <col min="2" max="2" width="6.5703125" style="120" customWidth="1"/>
    <col min="3" max="3" width="1.42578125" style="120" customWidth="1"/>
    <col min="4" max="4" width="12.5703125" style="120" customWidth="1"/>
    <col min="5" max="5" width="1.140625" style="120" customWidth="1"/>
    <col min="6" max="6" width="12.7109375" style="120" customWidth="1"/>
    <col min="7" max="7" width="1.42578125" style="120" customWidth="1"/>
    <col min="8" max="8" width="11.85546875" style="120" customWidth="1"/>
    <col min="9" max="9" width="1.42578125" style="120" hidden="1" customWidth="1"/>
    <col min="10" max="10" width="12.42578125" style="120" hidden="1" customWidth="1"/>
    <col min="11" max="11" width="1.42578125" style="120" hidden="1" customWidth="1"/>
    <col min="12" max="12" width="11.85546875" style="120" hidden="1" customWidth="1"/>
    <col min="13" max="13" width="1.42578125" style="120" hidden="1" customWidth="1"/>
    <col min="14" max="14" width="11.85546875" style="120" hidden="1" customWidth="1"/>
    <col min="15" max="15" width="1.42578125" style="120" customWidth="1"/>
    <col min="16" max="16" width="12.85546875" style="120" customWidth="1"/>
    <col min="17" max="17" width="1.42578125" style="120" customWidth="1"/>
    <col min="18" max="18" width="13" style="120" customWidth="1"/>
    <col min="19" max="19" width="1.5703125" style="120" customWidth="1"/>
    <col min="20" max="20" width="15.7109375" style="120" customWidth="1"/>
    <col min="21" max="21" width="1.42578125" style="120" customWidth="1"/>
    <col min="22" max="22" width="14.5703125" style="120" customWidth="1"/>
    <col min="23" max="23" width="11.85546875" style="5" bestFit="1" customWidth="1"/>
    <col min="24" max="24" width="10.5703125" style="5" bestFit="1" customWidth="1"/>
    <col min="25" max="16384" width="9.140625" style="5"/>
  </cols>
  <sheetData>
    <row r="1" spans="1:23" ht="13.5" customHeight="1" x14ac:dyDescent="0.4">
      <c r="R1" s="138"/>
      <c r="S1" s="138"/>
      <c r="T1" s="138"/>
      <c r="U1" s="138"/>
      <c r="V1" s="138"/>
    </row>
    <row r="2" spans="1:23" x14ac:dyDescent="0.4">
      <c r="A2" s="131" t="s">
        <v>52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37"/>
    </row>
    <row r="3" spans="1:23" x14ac:dyDescent="0.4">
      <c r="A3" s="136" t="s">
        <v>121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</row>
    <row r="4" spans="1:23" s="43" customFormat="1" x14ac:dyDescent="0.4">
      <c r="A4" s="136" t="s">
        <v>35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</row>
    <row r="5" spans="1:23" x14ac:dyDescent="0.4">
      <c r="A5" s="136" t="s">
        <v>215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23" ht="8.25" customHeight="1" x14ac:dyDescent="0.4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3" x14ac:dyDescent="0.4">
      <c r="D7" s="141" t="s">
        <v>13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</row>
    <row r="8" spans="1:23" x14ac:dyDescent="0.4">
      <c r="D8" s="9"/>
      <c r="E8" s="9"/>
      <c r="F8" s="9"/>
      <c r="G8" s="9"/>
      <c r="H8" s="9"/>
      <c r="I8" s="9"/>
      <c r="J8" s="53" t="s">
        <v>69</v>
      </c>
      <c r="K8" s="26"/>
      <c r="L8" s="26" t="s">
        <v>65</v>
      </c>
      <c r="M8" s="26"/>
      <c r="N8" s="26" t="s">
        <v>56</v>
      </c>
      <c r="O8" s="9"/>
      <c r="P8" s="142"/>
      <c r="Q8" s="142"/>
      <c r="R8" s="142"/>
      <c r="S8" s="130"/>
      <c r="T8" s="103" t="s">
        <v>110</v>
      </c>
      <c r="U8" s="130"/>
    </row>
    <row r="9" spans="1:23" x14ac:dyDescent="0.4">
      <c r="D9" s="9"/>
      <c r="E9" s="9"/>
      <c r="F9" s="9"/>
      <c r="G9" s="9"/>
      <c r="H9" s="9"/>
      <c r="I9" s="9"/>
      <c r="J9" s="53"/>
      <c r="K9" s="26"/>
      <c r="L9" s="26"/>
      <c r="M9" s="26"/>
      <c r="N9" s="26"/>
      <c r="O9" s="9"/>
      <c r="P9" s="134" t="s">
        <v>64</v>
      </c>
      <c r="Q9" s="134"/>
      <c r="R9" s="134"/>
      <c r="S9" s="130"/>
      <c r="T9" s="41" t="s">
        <v>153</v>
      </c>
      <c r="U9" s="130"/>
    </row>
    <row r="10" spans="1:23" x14ac:dyDescent="0.4">
      <c r="D10" s="9"/>
      <c r="E10" s="9"/>
      <c r="F10" s="26" t="s">
        <v>163</v>
      </c>
      <c r="G10" s="9"/>
      <c r="H10" s="26"/>
      <c r="I10" s="9"/>
      <c r="J10" s="53"/>
      <c r="K10" s="26"/>
      <c r="L10" s="26"/>
      <c r="M10" s="26"/>
      <c r="N10" s="26"/>
      <c r="O10" s="9"/>
      <c r="P10" s="130"/>
      <c r="Q10" s="130"/>
      <c r="R10" s="130"/>
      <c r="S10" s="130"/>
      <c r="T10" s="103" t="s">
        <v>150</v>
      </c>
      <c r="U10" s="130"/>
    </row>
    <row r="11" spans="1:23" x14ac:dyDescent="0.4">
      <c r="D11" s="27" t="s">
        <v>22</v>
      </c>
      <c r="E11" s="27"/>
      <c r="F11" s="26" t="s">
        <v>164</v>
      </c>
      <c r="G11" s="9"/>
      <c r="H11" s="26" t="s">
        <v>65</v>
      </c>
      <c r="I11" s="26"/>
      <c r="J11" s="54" t="s">
        <v>70</v>
      </c>
      <c r="K11" s="26"/>
      <c r="L11" s="26" t="s">
        <v>66</v>
      </c>
      <c r="M11" s="26"/>
      <c r="N11" s="26" t="s">
        <v>57</v>
      </c>
      <c r="O11" s="9"/>
      <c r="P11" s="123" t="s">
        <v>23</v>
      </c>
      <c r="Q11" s="33"/>
      <c r="R11" s="123" t="s">
        <v>3</v>
      </c>
      <c r="S11" s="123"/>
      <c r="T11" s="101" t="s">
        <v>151</v>
      </c>
      <c r="U11" s="123"/>
    </row>
    <row r="12" spans="1:23" x14ac:dyDescent="0.4">
      <c r="B12" s="124" t="s">
        <v>40</v>
      </c>
      <c r="D12" s="34" t="s">
        <v>24</v>
      </c>
      <c r="E12" s="29"/>
      <c r="F12" s="129" t="s">
        <v>25</v>
      </c>
      <c r="G12" s="9"/>
      <c r="H12" s="129" t="s">
        <v>66</v>
      </c>
      <c r="I12" s="28"/>
      <c r="J12" s="55" t="s">
        <v>71</v>
      </c>
      <c r="K12" s="28"/>
      <c r="L12" s="129"/>
      <c r="M12" s="28"/>
      <c r="N12" s="129" t="s">
        <v>58</v>
      </c>
      <c r="O12" s="9"/>
      <c r="P12" s="125" t="s">
        <v>20</v>
      </c>
      <c r="Q12" s="33"/>
      <c r="R12" s="125"/>
      <c r="S12" s="130"/>
      <c r="T12" s="102" t="s">
        <v>152</v>
      </c>
      <c r="U12" s="130"/>
      <c r="V12" s="124" t="s">
        <v>28</v>
      </c>
    </row>
    <row r="13" spans="1:23" x14ac:dyDescent="0.4">
      <c r="C13" s="28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0"/>
      <c r="Q13" s="28"/>
      <c r="R13" s="38"/>
      <c r="S13" s="38"/>
      <c r="T13" s="38"/>
      <c r="U13" s="29"/>
      <c r="V13" s="38"/>
    </row>
    <row r="14" spans="1:23" x14ac:dyDescent="0.4">
      <c r="A14" s="13" t="s">
        <v>188</v>
      </c>
      <c r="B14" s="21"/>
      <c r="C14" s="30"/>
      <c r="D14" s="80">
        <v>704952772.88</v>
      </c>
      <c r="E14" s="80"/>
      <c r="F14" s="80">
        <v>145142321.73000002</v>
      </c>
      <c r="G14" s="80"/>
      <c r="H14" s="80">
        <v>1017450</v>
      </c>
      <c r="I14" s="80"/>
      <c r="J14" s="62"/>
      <c r="K14" s="80"/>
      <c r="L14" s="80"/>
      <c r="M14" s="80"/>
      <c r="N14" s="80"/>
      <c r="O14" s="80"/>
      <c r="P14" s="80">
        <v>88087576.039999992</v>
      </c>
      <c r="Q14" s="80"/>
      <c r="R14" s="80">
        <v>1613654354.8599999</v>
      </c>
      <c r="S14" s="80"/>
      <c r="T14" s="80">
        <v>0</v>
      </c>
      <c r="U14" s="80"/>
      <c r="V14" s="80">
        <f>SUM(D14:U14)</f>
        <v>2552854475.5099998</v>
      </c>
    </row>
    <row r="15" spans="1:23" ht="6" customHeight="1" x14ac:dyDescent="0.4">
      <c r="A15" s="13"/>
      <c r="B15" s="30"/>
      <c r="C15" s="30"/>
      <c r="D15" s="80"/>
      <c r="E15" s="80"/>
      <c r="F15" s="80"/>
      <c r="G15" s="80"/>
      <c r="H15" s="80"/>
      <c r="I15" s="80"/>
      <c r="J15" s="62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9"/>
    </row>
    <row r="16" spans="1:23" x14ac:dyDescent="0.4">
      <c r="A16" s="13" t="s">
        <v>122</v>
      </c>
      <c r="B16" s="30"/>
      <c r="C16" s="30"/>
      <c r="D16" s="80"/>
      <c r="E16" s="80"/>
      <c r="F16" s="80"/>
      <c r="G16" s="80"/>
      <c r="H16" s="80"/>
      <c r="I16" s="80"/>
      <c r="J16" s="62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</row>
    <row r="17" spans="1:23" x14ac:dyDescent="0.4">
      <c r="A17" s="13" t="s">
        <v>178</v>
      </c>
      <c r="B17" s="21">
        <v>21</v>
      </c>
      <c r="C17" s="30"/>
      <c r="D17" s="80">
        <v>125102412.13</v>
      </c>
      <c r="E17" s="80"/>
      <c r="F17" s="80">
        <v>125102412.12</v>
      </c>
      <c r="G17" s="80"/>
      <c r="H17" s="80">
        <v>-1017450</v>
      </c>
      <c r="I17" s="80"/>
      <c r="J17" s="80">
        <v>0</v>
      </c>
      <c r="K17" s="80"/>
      <c r="L17" s="80">
        <v>0</v>
      </c>
      <c r="M17" s="80"/>
      <c r="N17" s="80">
        <v>0</v>
      </c>
      <c r="O17" s="80"/>
      <c r="P17" s="80">
        <v>0</v>
      </c>
      <c r="Q17" s="80"/>
      <c r="R17" s="80">
        <v>0</v>
      </c>
      <c r="S17" s="80"/>
      <c r="T17" s="80">
        <v>0</v>
      </c>
      <c r="U17" s="80"/>
      <c r="V17" s="80">
        <f t="shared" ref="V17:V18" si="0">SUM(D17:U17)</f>
        <v>249187374.25</v>
      </c>
    </row>
    <row r="18" spans="1:23" x14ac:dyDescent="0.4">
      <c r="A18" s="13" t="s">
        <v>179</v>
      </c>
      <c r="B18" s="21">
        <v>22</v>
      </c>
      <c r="C18" s="30"/>
      <c r="D18" s="80">
        <v>0</v>
      </c>
      <c r="E18" s="80"/>
      <c r="F18" s="80">
        <v>0</v>
      </c>
      <c r="G18" s="80"/>
      <c r="H18" s="80">
        <v>1875250</v>
      </c>
      <c r="I18" s="80"/>
      <c r="J18" s="80">
        <v>0</v>
      </c>
      <c r="K18" s="80"/>
      <c r="L18" s="80">
        <v>0</v>
      </c>
      <c r="M18" s="80"/>
      <c r="N18" s="80">
        <v>0</v>
      </c>
      <c r="O18" s="80"/>
      <c r="P18" s="80">
        <v>0</v>
      </c>
      <c r="Q18" s="80"/>
      <c r="R18" s="80">
        <v>0</v>
      </c>
      <c r="S18" s="80"/>
      <c r="T18" s="80">
        <v>0</v>
      </c>
      <c r="U18" s="80"/>
      <c r="V18" s="80">
        <f t="shared" si="0"/>
        <v>1875250</v>
      </c>
    </row>
    <row r="19" spans="1:23" x14ac:dyDescent="0.4">
      <c r="A19" s="120" t="s">
        <v>107</v>
      </c>
      <c r="B19" s="21">
        <v>20</v>
      </c>
      <c r="C19" s="30"/>
      <c r="D19" s="80">
        <v>0</v>
      </c>
      <c r="E19" s="80"/>
      <c r="F19" s="80">
        <v>0</v>
      </c>
      <c r="G19" s="80"/>
      <c r="H19" s="80">
        <v>0</v>
      </c>
      <c r="I19" s="80"/>
      <c r="J19" s="80">
        <v>0</v>
      </c>
      <c r="K19" s="80"/>
      <c r="L19" s="80">
        <v>0</v>
      </c>
      <c r="M19" s="80"/>
      <c r="N19" s="80">
        <v>0</v>
      </c>
      <c r="O19" s="80"/>
      <c r="P19" s="80">
        <v>0</v>
      </c>
      <c r="Q19" s="80"/>
      <c r="R19" s="80">
        <v>-411417948.06</v>
      </c>
      <c r="S19" s="80"/>
      <c r="T19" s="80">
        <v>0</v>
      </c>
      <c r="U19" s="80"/>
      <c r="V19" s="80">
        <f>SUM(D19:U19)</f>
        <v>-411417948.06</v>
      </c>
    </row>
    <row r="20" spans="1:23" hidden="1" x14ac:dyDescent="0.4">
      <c r="A20" s="120" t="s">
        <v>125</v>
      </c>
      <c r="B20" s="30"/>
      <c r="C20" s="30"/>
      <c r="D20" s="80">
        <v>0</v>
      </c>
      <c r="E20" s="80"/>
      <c r="F20" s="80">
        <v>0</v>
      </c>
      <c r="G20" s="80"/>
      <c r="H20" s="80">
        <v>0</v>
      </c>
      <c r="I20" s="80"/>
      <c r="J20" s="80"/>
      <c r="K20" s="80"/>
      <c r="L20" s="80"/>
      <c r="M20" s="80"/>
      <c r="N20" s="80"/>
      <c r="O20" s="80"/>
      <c r="P20" s="80">
        <v>0</v>
      </c>
      <c r="Q20" s="80"/>
      <c r="R20" s="80">
        <f>-P20</f>
        <v>0</v>
      </c>
      <c r="S20" s="80"/>
      <c r="T20" s="80">
        <v>0</v>
      </c>
      <c r="U20" s="80"/>
      <c r="V20" s="80">
        <f>SUM(D20:U20)</f>
        <v>0</v>
      </c>
    </row>
    <row r="21" spans="1:23" x14ac:dyDescent="0.4">
      <c r="A21" s="13" t="s">
        <v>135</v>
      </c>
      <c r="B21" s="30"/>
      <c r="C21" s="30"/>
      <c r="D21" s="80">
        <v>0</v>
      </c>
      <c r="E21" s="80"/>
      <c r="F21" s="80">
        <v>0</v>
      </c>
      <c r="G21" s="80"/>
      <c r="H21" s="80">
        <v>0</v>
      </c>
      <c r="I21" s="80"/>
      <c r="J21" s="80"/>
      <c r="K21" s="80"/>
      <c r="L21" s="80"/>
      <c r="M21" s="80"/>
      <c r="N21" s="80"/>
      <c r="O21" s="80"/>
      <c r="P21" s="80">
        <v>0</v>
      </c>
      <c r="Q21" s="80"/>
      <c r="R21" s="80">
        <f>+'งบกำไรขาดทุน Q4_64'!L35</f>
        <v>-20748736.199999996</v>
      </c>
      <c r="S21" s="80"/>
      <c r="T21" s="80">
        <f>-T23</f>
        <v>0</v>
      </c>
      <c r="U21" s="80"/>
      <c r="V21" s="80">
        <f>SUM(D21:U21)</f>
        <v>-20748736.199999996</v>
      </c>
    </row>
    <row r="22" spans="1:23" hidden="1" x14ac:dyDescent="0.4">
      <c r="A22" s="13" t="s">
        <v>170</v>
      </c>
      <c r="B22" s="30"/>
      <c r="C22" s="3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</row>
    <row r="23" spans="1:23" hidden="1" x14ac:dyDescent="0.4">
      <c r="A23" s="13" t="s">
        <v>171</v>
      </c>
      <c r="B23" s="30"/>
      <c r="C23" s="30"/>
      <c r="D23" s="80">
        <v>0</v>
      </c>
      <c r="E23" s="80"/>
      <c r="F23" s="80">
        <v>0</v>
      </c>
      <c r="G23" s="80"/>
      <c r="H23" s="80">
        <v>0</v>
      </c>
      <c r="I23" s="80"/>
      <c r="J23" s="80">
        <v>0</v>
      </c>
      <c r="K23" s="80"/>
      <c r="L23" s="80">
        <v>0</v>
      </c>
      <c r="M23" s="80"/>
      <c r="N23" s="80">
        <v>0</v>
      </c>
      <c r="O23" s="80"/>
      <c r="P23" s="80">
        <v>0</v>
      </c>
      <c r="Q23" s="80"/>
      <c r="R23" s="80">
        <v>0</v>
      </c>
      <c r="S23" s="80"/>
      <c r="T23" s="80">
        <f>-R23</f>
        <v>0</v>
      </c>
      <c r="U23" s="80"/>
      <c r="V23" s="80">
        <f>SUM(D23:U23)</f>
        <v>0</v>
      </c>
    </row>
    <row r="24" spans="1:23" ht="9.75" customHeight="1" x14ac:dyDescent="0.4">
      <c r="B24" s="30"/>
      <c r="C24" s="30"/>
      <c r="D24" s="82"/>
      <c r="E24" s="80"/>
      <c r="F24" s="82"/>
      <c r="G24" s="80"/>
      <c r="H24" s="82"/>
      <c r="I24" s="80"/>
      <c r="J24" s="80"/>
      <c r="K24" s="80"/>
      <c r="L24" s="80"/>
      <c r="M24" s="80"/>
      <c r="N24" s="80"/>
      <c r="O24" s="80"/>
      <c r="P24" s="82"/>
      <c r="Q24" s="80"/>
      <c r="R24" s="82"/>
      <c r="S24" s="80"/>
      <c r="T24" s="82"/>
      <c r="U24" s="80"/>
      <c r="V24" s="82"/>
    </row>
    <row r="25" spans="1:23" ht="18.75" thickBot="1" x14ac:dyDescent="0.45">
      <c r="A25" s="13" t="s">
        <v>189</v>
      </c>
      <c r="B25" s="30"/>
      <c r="C25" s="30"/>
      <c r="D25" s="92">
        <f>SUM(D14:D24)</f>
        <v>830055185.00999999</v>
      </c>
      <c r="E25" s="80"/>
      <c r="F25" s="92">
        <f>SUM(F14:F24)</f>
        <v>270244733.85000002</v>
      </c>
      <c r="G25" s="80"/>
      <c r="H25" s="92">
        <f>SUM(H14:H24)</f>
        <v>1875250</v>
      </c>
      <c r="I25" s="80"/>
      <c r="J25" s="80"/>
      <c r="K25" s="80"/>
      <c r="L25" s="80"/>
      <c r="M25" s="80"/>
      <c r="N25" s="80"/>
      <c r="O25" s="80"/>
      <c r="P25" s="92">
        <f>SUM(P14:P24)</f>
        <v>88087576.039999992</v>
      </c>
      <c r="Q25" s="80"/>
      <c r="R25" s="92">
        <f>SUM(R14:R24)</f>
        <v>1181487670.5999999</v>
      </c>
      <c r="S25" s="80"/>
      <c r="T25" s="92">
        <f>SUM(T14:T24)</f>
        <v>0</v>
      </c>
      <c r="U25" s="80"/>
      <c r="V25" s="92">
        <f>SUM(V14:V24)</f>
        <v>2371750415.5</v>
      </c>
      <c r="W25" s="45">
        <f>V25-'งบแสดงฐานะการเงิน Q4_64'!L113</f>
        <v>0</v>
      </c>
    </row>
    <row r="26" spans="1:23" ht="18.75" thickTop="1" x14ac:dyDescent="0.4">
      <c r="B26" s="127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62"/>
      <c r="U26" s="45"/>
      <c r="V26" s="45"/>
      <c r="W26" s="44"/>
    </row>
    <row r="27" spans="1:23" x14ac:dyDescent="0.4">
      <c r="A27" s="13" t="s">
        <v>216</v>
      </c>
      <c r="B27" s="21"/>
      <c r="C27" s="30"/>
      <c r="D27" s="80">
        <v>830055185.00999999</v>
      </c>
      <c r="E27" s="80"/>
      <c r="F27" s="80">
        <v>270244733.85000002</v>
      </c>
      <c r="G27" s="80"/>
      <c r="H27" s="80">
        <v>1875250</v>
      </c>
      <c r="I27" s="80"/>
      <c r="J27" s="62"/>
      <c r="K27" s="80"/>
      <c r="L27" s="80"/>
      <c r="M27" s="80"/>
      <c r="N27" s="80"/>
      <c r="O27" s="80"/>
      <c r="P27" s="80">
        <v>88087576.039999992</v>
      </c>
      <c r="Q27" s="80"/>
      <c r="R27" s="80">
        <v>1181487670.5999999</v>
      </c>
      <c r="S27" s="80"/>
      <c r="T27" s="80">
        <v>0</v>
      </c>
      <c r="U27" s="80"/>
      <c r="V27" s="80">
        <f>SUM(D27:U27)</f>
        <v>2371750415.5</v>
      </c>
      <c r="W27" s="9">
        <f>V27-'งบแสดงฐานะการเงิน Q4_64'!L113</f>
        <v>0</v>
      </c>
    </row>
    <row r="28" spans="1:23" ht="6" customHeight="1" x14ac:dyDescent="0.4">
      <c r="A28" s="13"/>
      <c r="B28" s="30"/>
      <c r="C28" s="30"/>
      <c r="D28" s="80"/>
      <c r="E28" s="80"/>
      <c r="F28" s="80"/>
      <c r="G28" s="80"/>
      <c r="H28" s="80"/>
      <c r="I28" s="80"/>
      <c r="J28" s="62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9"/>
    </row>
    <row r="29" spans="1:23" x14ac:dyDescent="0.4">
      <c r="A29" s="13" t="s">
        <v>122</v>
      </c>
      <c r="B29" s="30"/>
      <c r="C29" s="30"/>
      <c r="D29" s="80"/>
      <c r="E29" s="80"/>
      <c r="F29" s="80"/>
      <c r="G29" s="80"/>
      <c r="H29" s="80"/>
      <c r="I29" s="80"/>
      <c r="J29" s="62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</row>
    <row r="30" spans="1:23" x14ac:dyDescent="0.4">
      <c r="A30" s="13" t="s">
        <v>178</v>
      </c>
      <c r="B30" s="21">
        <v>21</v>
      </c>
      <c r="C30" s="30"/>
      <c r="D30" s="80">
        <f>27776172.37+3129054.26+2723.75+6.63-0.02</f>
        <v>30907956.990000002</v>
      </c>
      <c r="E30" s="80"/>
      <c r="F30" s="80">
        <f>21991214.93+2202855.57+11439.75+62.27+0.02</f>
        <v>24205572.539999999</v>
      </c>
      <c r="G30" s="80"/>
      <c r="H30" s="80">
        <v>-1875250</v>
      </c>
      <c r="I30" s="80"/>
      <c r="J30" s="80">
        <v>0</v>
      </c>
      <c r="K30" s="80"/>
      <c r="L30" s="80">
        <v>0</v>
      </c>
      <c r="M30" s="80"/>
      <c r="N30" s="80">
        <v>0</v>
      </c>
      <c r="O30" s="80"/>
      <c r="P30" s="80">
        <v>0</v>
      </c>
      <c r="Q30" s="80"/>
      <c r="R30" s="80">
        <v>0</v>
      </c>
      <c r="S30" s="80"/>
      <c r="T30" s="80">
        <v>0</v>
      </c>
      <c r="U30" s="80"/>
      <c r="V30" s="80">
        <f t="shared" ref="V30:V32" si="1">SUM(D30:U30)</f>
        <v>53238279.530000001</v>
      </c>
    </row>
    <row r="31" spans="1:23" x14ac:dyDescent="0.4">
      <c r="A31" s="13" t="s">
        <v>219</v>
      </c>
      <c r="B31" s="21">
        <v>21</v>
      </c>
      <c r="C31" s="30"/>
      <c r="D31" s="80">
        <f>170697005.25</f>
        <v>170697005.25</v>
      </c>
      <c r="E31" s="80"/>
      <c r="F31" s="80">
        <f>375533411.55</f>
        <v>375533411.55000001</v>
      </c>
      <c r="G31" s="80"/>
      <c r="H31" s="80">
        <v>0</v>
      </c>
      <c r="I31" s="80"/>
      <c r="J31" s="80">
        <v>0</v>
      </c>
      <c r="K31" s="80"/>
      <c r="L31" s="80">
        <v>0</v>
      </c>
      <c r="M31" s="80"/>
      <c r="N31" s="80">
        <v>0</v>
      </c>
      <c r="O31" s="80"/>
      <c r="P31" s="80">
        <v>0</v>
      </c>
      <c r="Q31" s="80"/>
      <c r="R31" s="80">
        <v>0</v>
      </c>
      <c r="S31" s="80"/>
      <c r="T31" s="80">
        <v>0</v>
      </c>
      <c r="U31" s="80"/>
      <c r="V31" s="80">
        <f t="shared" ref="V31" si="2">SUM(D31:U31)</f>
        <v>546230416.79999995</v>
      </c>
    </row>
    <row r="32" spans="1:23" x14ac:dyDescent="0.4">
      <c r="A32" s="13" t="s">
        <v>179</v>
      </c>
      <c r="B32" s="21">
        <v>22</v>
      </c>
      <c r="C32" s="30"/>
      <c r="D32" s="80">
        <v>0</v>
      </c>
      <c r="E32" s="80"/>
      <c r="F32" s="80">
        <v>0</v>
      </c>
      <c r="G32" s="80"/>
      <c r="H32" s="80">
        <f>28679383.08+329082</f>
        <v>29008465.079999998</v>
      </c>
      <c r="I32" s="80"/>
      <c r="J32" s="80">
        <v>0</v>
      </c>
      <c r="K32" s="80"/>
      <c r="L32" s="80">
        <v>0</v>
      </c>
      <c r="M32" s="80"/>
      <c r="N32" s="80">
        <v>0</v>
      </c>
      <c r="O32" s="80"/>
      <c r="P32" s="80">
        <v>0</v>
      </c>
      <c r="Q32" s="80"/>
      <c r="R32" s="80">
        <v>0</v>
      </c>
      <c r="S32" s="80"/>
      <c r="T32" s="80">
        <v>0</v>
      </c>
      <c r="U32" s="80"/>
      <c r="V32" s="80">
        <f t="shared" si="1"/>
        <v>29008465.079999998</v>
      </c>
    </row>
    <row r="33" spans="1:35" x14ac:dyDescent="0.4">
      <c r="A33" s="120" t="s">
        <v>107</v>
      </c>
      <c r="B33" s="21">
        <v>20</v>
      </c>
      <c r="C33" s="30"/>
      <c r="D33" s="80">
        <v>0</v>
      </c>
      <c r="E33" s="80"/>
      <c r="F33" s="80">
        <v>0</v>
      </c>
      <c r="G33" s="80"/>
      <c r="H33" s="80">
        <v>0</v>
      </c>
      <c r="I33" s="80"/>
      <c r="J33" s="80">
        <v>0</v>
      </c>
      <c r="K33" s="80"/>
      <c r="L33" s="80">
        <v>0</v>
      </c>
      <c r="M33" s="80"/>
      <c r="N33" s="80">
        <v>0</v>
      </c>
      <c r="O33" s="80"/>
      <c r="P33" s="80">
        <v>0</v>
      </c>
      <c r="Q33" s="80"/>
      <c r="R33" s="80">
        <v>-223136712.5</v>
      </c>
      <c r="S33" s="80"/>
      <c r="T33" s="80">
        <v>0</v>
      </c>
      <c r="U33" s="80"/>
      <c r="V33" s="80">
        <f>SUM(D33:U33)</f>
        <v>-223136712.5</v>
      </c>
    </row>
    <row r="34" spans="1:35" x14ac:dyDescent="0.4">
      <c r="A34" s="120" t="s">
        <v>180</v>
      </c>
      <c r="B34" s="30"/>
      <c r="C34" s="30"/>
      <c r="D34" s="80">
        <v>0</v>
      </c>
      <c r="E34" s="80"/>
      <c r="F34" s="80">
        <v>0</v>
      </c>
      <c r="G34" s="80"/>
      <c r="H34" s="80">
        <v>0</v>
      </c>
      <c r="I34" s="80"/>
      <c r="J34" s="80">
        <v>0</v>
      </c>
      <c r="K34" s="80"/>
      <c r="L34" s="80">
        <v>0</v>
      </c>
      <c r="M34" s="80"/>
      <c r="N34" s="80">
        <v>0</v>
      </c>
      <c r="O34" s="80"/>
      <c r="P34" s="80">
        <f>4732582.18+4885114.66</f>
        <v>9617696.8399999999</v>
      </c>
      <c r="Q34" s="80"/>
      <c r="R34" s="80">
        <f>-P34</f>
        <v>-9617696.8399999999</v>
      </c>
      <c r="S34" s="80"/>
      <c r="T34" s="80">
        <v>0</v>
      </c>
      <c r="U34" s="80"/>
      <c r="V34" s="80">
        <f t="shared" ref="V34" si="3">SUM(D34:U34)</f>
        <v>0</v>
      </c>
    </row>
    <row r="35" spans="1:35" x14ac:dyDescent="0.4">
      <c r="A35" s="13" t="s">
        <v>135</v>
      </c>
      <c r="B35" s="30"/>
      <c r="C35" s="30"/>
      <c r="D35" s="80">
        <v>0</v>
      </c>
      <c r="E35" s="80"/>
      <c r="F35" s="80">
        <v>0</v>
      </c>
      <c r="G35" s="80"/>
      <c r="H35" s="80">
        <v>0</v>
      </c>
      <c r="I35" s="80"/>
      <c r="J35" s="80"/>
      <c r="K35" s="80"/>
      <c r="L35" s="80"/>
      <c r="M35" s="80"/>
      <c r="N35" s="80"/>
      <c r="O35" s="80"/>
      <c r="P35" s="80">
        <v>0</v>
      </c>
      <c r="Q35" s="80"/>
      <c r="R35" s="80">
        <f>+'งบกำไรขาดทุน Q4_64'!J35</f>
        <v>192353936.72999996</v>
      </c>
      <c r="S35" s="80"/>
      <c r="T35" s="80">
        <f>-T37</f>
        <v>-4964422.4000000004</v>
      </c>
      <c r="U35" s="80"/>
      <c r="V35" s="80">
        <f>SUM(D35:U35)</f>
        <v>187389514.32999995</v>
      </c>
    </row>
    <row r="36" spans="1:35" x14ac:dyDescent="0.4">
      <c r="A36" s="13" t="s">
        <v>170</v>
      </c>
      <c r="B36" s="30"/>
      <c r="C36" s="3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</row>
    <row r="37" spans="1:35" x14ac:dyDescent="0.4">
      <c r="A37" s="13" t="s">
        <v>171</v>
      </c>
      <c r="B37" s="30"/>
      <c r="C37" s="30"/>
      <c r="D37" s="80">
        <v>0</v>
      </c>
      <c r="E37" s="80"/>
      <c r="F37" s="80">
        <v>0</v>
      </c>
      <c r="G37" s="80"/>
      <c r="H37" s="80">
        <v>0</v>
      </c>
      <c r="I37" s="80"/>
      <c r="J37" s="80">
        <v>0</v>
      </c>
      <c r="K37" s="80"/>
      <c r="L37" s="80">
        <v>0</v>
      </c>
      <c r="M37" s="80"/>
      <c r="N37" s="80">
        <v>0</v>
      </c>
      <c r="O37" s="80"/>
      <c r="P37" s="80">
        <v>0</v>
      </c>
      <c r="Q37" s="80"/>
      <c r="R37" s="80">
        <v>-4964422.4000000004</v>
      </c>
      <c r="S37" s="80"/>
      <c r="T37" s="80">
        <f>-R37</f>
        <v>4964422.4000000004</v>
      </c>
      <c r="U37" s="80"/>
      <c r="V37" s="80">
        <f>SUM(D37:U37)</f>
        <v>0</v>
      </c>
    </row>
    <row r="38" spans="1:35" ht="9.75" customHeight="1" x14ac:dyDescent="0.4">
      <c r="B38" s="30"/>
      <c r="C38" s="30"/>
      <c r="D38" s="82"/>
      <c r="E38" s="80"/>
      <c r="F38" s="82"/>
      <c r="G38" s="80"/>
      <c r="H38" s="82"/>
      <c r="I38" s="80"/>
      <c r="J38" s="80"/>
      <c r="K38" s="80"/>
      <c r="L38" s="80"/>
      <c r="M38" s="80"/>
      <c r="N38" s="80"/>
      <c r="O38" s="80"/>
      <c r="P38" s="82"/>
      <c r="Q38" s="80"/>
      <c r="R38" s="82"/>
      <c r="S38" s="80"/>
      <c r="T38" s="82"/>
      <c r="U38" s="80"/>
      <c r="V38" s="82"/>
    </row>
    <row r="39" spans="1:35" ht="18.75" thickBot="1" x14ac:dyDescent="0.45">
      <c r="A39" s="13" t="s">
        <v>217</v>
      </c>
      <c r="B39" s="30"/>
      <c r="C39" s="30"/>
      <c r="D39" s="92">
        <f>SUM(D27:D38)</f>
        <v>1031660147.25</v>
      </c>
      <c r="E39" s="80"/>
      <c r="F39" s="92">
        <f>SUM(F27:F38)</f>
        <v>669983717.94000006</v>
      </c>
      <c r="G39" s="80"/>
      <c r="H39" s="92">
        <f>SUM(H27:H38)</f>
        <v>29008465.079999998</v>
      </c>
      <c r="I39" s="80"/>
      <c r="J39" s="80"/>
      <c r="K39" s="80"/>
      <c r="L39" s="80"/>
      <c r="M39" s="80"/>
      <c r="N39" s="80"/>
      <c r="O39" s="80"/>
      <c r="P39" s="92">
        <f>SUM(P27:P38)</f>
        <v>97705272.879999995</v>
      </c>
      <c r="Q39" s="80"/>
      <c r="R39" s="92">
        <f>SUM(R27:R38)</f>
        <v>1136122775.5899997</v>
      </c>
      <c r="S39" s="80"/>
      <c r="T39" s="92">
        <f>SUM(T27:T38)</f>
        <v>0</v>
      </c>
      <c r="U39" s="80"/>
      <c r="V39" s="92">
        <f>SUM(V27:V38)</f>
        <v>2964480378.7399998</v>
      </c>
      <c r="W39" s="45">
        <f>V39-'งบแสดงฐานะการเงิน Q4_64'!J113</f>
        <v>0</v>
      </c>
    </row>
    <row r="40" spans="1:35" ht="7.5" customHeight="1" thickTop="1" x14ac:dyDescent="0.4">
      <c r="B40" s="30"/>
      <c r="C40" s="3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</row>
    <row r="41" spans="1:35" x14ac:dyDescent="0.4">
      <c r="A41" s="120" t="s">
        <v>131</v>
      </c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</row>
    <row r="44" spans="1:35" s="2" customFormat="1" x14ac:dyDescent="0.4">
      <c r="A44" s="19" t="s">
        <v>21</v>
      </c>
      <c r="C44" s="127"/>
      <c r="D44" s="19"/>
      <c r="E44" s="127"/>
      <c r="F44" s="127"/>
      <c r="G44" s="127"/>
      <c r="H44" s="19" t="s">
        <v>21</v>
      </c>
      <c r="I44" s="19"/>
      <c r="J44" s="19"/>
      <c r="K44" s="19"/>
      <c r="L44" s="19"/>
      <c r="M44" s="19"/>
      <c r="N44" s="19"/>
      <c r="O44" s="127"/>
      <c r="P44" s="127"/>
      <c r="Q44" s="127"/>
      <c r="R44" s="127"/>
      <c r="S44" s="127"/>
      <c r="T44" s="127"/>
      <c r="U44" s="127"/>
      <c r="V44" s="127"/>
      <c r="W44" s="118"/>
      <c r="X44" s="1"/>
      <c r="Y44" s="1"/>
      <c r="Z44" s="3"/>
      <c r="AA44" s="1"/>
      <c r="AB44" s="1"/>
      <c r="AC44" s="1"/>
      <c r="AD44" s="1"/>
      <c r="AE44" s="1"/>
      <c r="AF44" s="1"/>
      <c r="AG44" s="1"/>
      <c r="AH44" s="1"/>
      <c r="AI44" s="1"/>
    </row>
    <row r="45" spans="1:35" s="2" customFormat="1" ht="25.5" customHeight="1" x14ac:dyDescent="0.4">
      <c r="A45" s="137"/>
      <c r="B45" s="137"/>
      <c r="D45" s="19"/>
      <c r="E45" s="19"/>
      <c r="F45" s="19"/>
      <c r="G45" s="19"/>
      <c r="H45" s="127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"/>
      <c r="Y45" s="1"/>
      <c r="Z45" s="3"/>
      <c r="AA45" s="1"/>
      <c r="AB45" s="1"/>
      <c r="AC45" s="1"/>
      <c r="AD45" s="1"/>
      <c r="AE45" s="1"/>
      <c r="AF45" s="1"/>
      <c r="AG45" s="1"/>
      <c r="AH45" s="1"/>
      <c r="AI45" s="1"/>
    </row>
    <row r="46" spans="1:35" x14ac:dyDescent="0.4">
      <c r="A46" s="20"/>
    </row>
  </sheetData>
  <mergeCells count="9">
    <mergeCell ref="R1:V1"/>
    <mergeCell ref="A45:B45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85" orientation="landscape" horizontalDpi="4294967295" verticalDpi="4294967295" r:id="rId1"/>
  <headerFooter alignWithMargins="0">
    <oddFooter>&amp;C&amp;"Angsana New,Regular"5</oddFooter>
  </headerFooter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98"/>
  <sheetViews>
    <sheetView view="pageBreakPreview" zoomScaleNormal="100" zoomScaleSheetLayoutView="100" workbookViewId="0">
      <selection activeCell="C14" sqref="C14"/>
    </sheetView>
  </sheetViews>
  <sheetFormatPr defaultRowHeight="18" x14ac:dyDescent="0.4"/>
  <cols>
    <col min="1" max="2" width="2.7109375" style="120" customWidth="1"/>
    <col min="3" max="3" width="43.140625" style="120" customWidth="1"/>
    <col min="4" max="4" width="6.28515625" style="127" customWidth="1"/>
    <col min="5" max="5" width="0.85546875" style="127" customWidth="1"/>
    <col min="6" max="6" width="12.85546875" style="127" customWidth="1"/>
    <col min="7" max="7" width="0.85546875" style="127" customWidth="1"/>
    <col min="8" max="8" width="12.85546875" style="127" bestFit="1" customWidth="1"/>
    <col min="9" max="9" width="0.85546875" style="120" customWidth="1"/>
    <col min="10" max="10" width="12.7109375" style="7" customWidth="1"/>
    <col min="11" max="11" width="0.85546875" style="120" customWidth="1"/>
    <col min="12" max="12" width="12.85546875" style="7" bestFit="1" customWidth="1"/>
    <col min="13" max="13" width="1.85546875" style="5" customWidth="1"/>
    <col min="14" max="14" width="2.7109375" style="13" customWidth="1"/>
    <col min="15" max="15" width="15.7109375" style="18" customWidth="1"/>
    <col min="16" max="16" width="2.7109375" style="13" customWidth="1"/>
    <col min="17" max="17" width="15.7109375" style="13" customWidth="1"/>
    <col min="18" max="18" width="2.7109375" style="13" customWidth="1"/>
    <col min="19" max="19" width="15.7109375" style="13" customWidth="1"/>
    <col min="20" max="20" width="2.7109375" style="13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6"/>
      <c r="E1" s="26"/>
      <c r="F1" s="12"/>
      <c r="G1" s="26"/>
      <c r="H1" s="12"/>
      <c r="J1" s="128"/>
      <c r="K1" s="128"/>
      <c r="L1" s="128"/>
      <c r="M1" s="118"/>
      <c r="U1" s="13"/>
      <c r="V1" s="13"/>
      <c r="W1" s="13"/>
      <c r="X1" s="13"/>
    </row>
    <row r="2" spans="1:24" ht="18" customHeight="1" x14ac:dyDescent="0.4">
      <c r="A2" s="136" t="s">
        <v>52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18"/>
      <c r="U2" s="13"/>
      <c r="V2" s="13"/>
      <c r="W2" s="13"/>
      <c r="X2" s="13"/>
    </row>
    <row r="3" spans="1:24" ht="18" customHeight="1" x14ac:dyDescent="0.4">
      <c r="A3" s="131" t="s">
        <v>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18"/>
      <c r="U3" s="13"/>
      <c r="V3" s="13"/>
      <c r="W3" s="13"/>
      <c r="X3" s="13"/>
    </row>
    <row r="4" spans="1:24" ht="18" customHeight="1" x14ac:dyDescent="0.4">
      <c r="A4" s="131" t="s">
        <v>215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18"/>
      <c r="U4" s="13"/>
      <c r="V4" s="13"/>
      <c r="W4" s="13"/>
      <c r="X4" s="13"/>
    </row>
    <row r="5" spans="1:24" ht="18" customHeight="1" x14ac:dyDescent="0.4">
      <c r="C5" s="123"/>
      <c r="D5" s="123"/>
      <c r="E5" s="123"/>
      <c r="F5" s="132" t="s">
        <v>13</v>
      </c>
      <c r="G5" s="132"/>
      <c r="H5" s="132"/>
      <c r="I5" s="132"/>
      <c r="J5" s="132"/>
      <c r="K5" s="132"/>
      <c r="L5" s="132"/>
      <c r="M5" s="118"/>
      <c r="U5" s="13"/>
      <c r="V5" s="13"/>
      <c r="W5" s="13"/>
      <c r="X5" s="13"/>
    </row>
    <row r="6" spans="1:24" ht="18" customHeight="1" x14ac:dyDescent="0.4">
      <c r="C6" s="120" t="s">
        <v>1</v>
      </c>
      <c r="F6" s="133" t="s">
        <v>34</v>
      </c>
      <c r="G6" s="133"/>
      <c r="H6" s="133"/>
      <c r="J6" s="134" t="s">
        <v>35</v>
      </c>
      <c r="K6" s="134"/>
      <c r="L6" s="134"/>
      <c r="M6" s="118"/>
      <c r="U6" s="13"/>
      <c r="V6" s="13"/>
      <c r="W6" s="13"/>
      <c r="X6" s="13"/>
    </row>
    <row r="7" spans="1:24" ht="18" customHeight="1" x14ac:dyDescent="0.4">
      <c r="F7" s="133" t="s">
        <v>132</v>
      </c>
      <c r="G7" s="133"/>
      <c r="H7" s="133"/>
      <c r="J7" s="133" t="s">
        <v>132</v>
      </c>
      <c r="K7" s="133"/>
      <c r="L7" s="133"/>
      <c r="M7" s="118"/>
      <c r="U7" s="13"/>
      <c r="V7" s="13"/>
      <c r="W7" s="13"/>
      <c r="X7" s="13"/>
    </row>
    <row r="8" spans="1:24" ht="18" customHeight="1" x14ac:dyDescent="0.4">
      <c r="D8" s="124" t="s">
        <v>40</v>
      </c>
      <c r="E8" s="21"/>
      <c r="F8" s="34">
        <v>2564</v>
      </c>
      <c r="G8" s="8"/>
      <c r="H8" s="34">
        <v>2563</v>
      </c>
      <c r="I8" s="36"/>
      <c r="J8" s="34">
        <f>+F8</f>
        <v>2564</v>
      </c>
      <c r="K8" s="51"/>
      <c r="L8" s="34">
        <f>+H8</f>
        <v>2563</v>
      </c>
      <c r="M8" s="118"/>
      <c r="U8" s="13"/>
      <c r="V8" s="13"/>
      <c r="W8" s="13"/>
      <c r="X8" s="13"/>
    </row>
    <row r="9" spans="1:24" ht="18" customHeight="1" x14ac:dyDescent="0.4">
      <c r="D9" s="21"/>
      <c r="E9" s="21"/>
      <c r="F9" s="98"/>
      <c r="G9" s="51"/>
      <c r="H9" s="98"/>
      <c r="I9" s="36"/>
      <c r="J9" s="98"/>
      <c r="K9" s="51"/>
      <c r="L9" s="98"/>
      <c r="M9" s="118"/>
      <c r="U9" s="13"/>
      <c r="V9" s="13"/>
      <c r="W9" s="13"/>
      <c r="X9" s="13"/>
    </row>
    <row r="10" spans="1:24" ht="18" customHeight="1" x14ac:dyDescent="0.4">
      <c r="A10" s="120" t="s">
        <v>41</v>
      </c>
      <c r="F10" s="6"/>
      <c r="G10" s="6"/>
      <c r="H10" s="6"/>
      <c r="M10" s="118"/>
      <c r="U10" s="13"/>
      <c r="V10" s="13"/>
      <c r="W10" s="13"/>
      <c r="X10" s="13"/>
    </row>
    <row r="11" spans="1:24" s="120" customFormat="1" ht="18" customHeight="1" x14ac:dyDescent="0.4">
      <c r="B11" s="120" t="s">
        <v>101</v>
      </c>
      <c r="D11" s="127"/>
      <c r="E11" s="127"/>
      <c r="F11" s="75">
        <v>380646986.38</v>
      </c>
      <c r="G11" s="76"/>
      <c r="H11" s="75">
        <v>52060078.009999998</v>
      </c>
      <c r="I11" s="45"/>
      <c r="J11" s="80">
        <v>102779982.67</v>
      </c>
      <c r="K11" s="45"/>
      <c r="L11" s="80">
        <v>43947337.640000001</v>
      </c>
      <c r="M11" s="122"/>
      <c r="N11" s="13"/>
      <c r="O11" s="18"/>
      <c r="P11" s="13"/>
      <c r="Q11" s="13"/>
      <c r="R11" s="13"/>
      <c r="S11" s="13"/>
      <c r="T11" s="13"/>
      <c r="U11" s="13"/>
      <c r="V11" s="13"/>
      <c r="W11" s="13"/>
      <c r="X11" s="13"/>
    </row>
    <row r="12" spans="1:24" ht="18" customHeight="1" x14ac:dyDescent="0.4">
      <c r="B12" s="120" t="s">
        <v>201</v>
      </c>
      <c r="D12" s="127">
        <v>8.4</v>
      </c>
      <c r="F12" s="75">
        <v>293889569.37</v>
      </c>
      <c r="G12" s="76"/>
      <c r="H12" s="75">
        <v>59621361.939999998</v>
      </c>
      <c r="I12" s="45"/>
      <c r="J12" s="80">
        <v>52349221.149999999</v>
      </c>
      <c r="K12" s="45"/>
      <c r="L12" s="80">
        <v>0</v>
      </c>
      <c r="M12" s="118"/>
      <c r="U12" s="13"/>
      <c r="V12" s="13"/>
      <c r="W12" s="13"/>
      <c r="X12" s="13"/>
    </row>
    <row r="13" spans="1:24" ht="18" customHeight="1" x14ac:dyDescent="0.4">
      <c r="B13" s="120" t="s">
        <v>199</v>
      </c>
      <c r="D13" s="46"/>
      <c r="F13" s="75">
        <v>24204574.789999999</v>
      </c>
      <c r="G13" s="76"/>
      <c r="H13" s="75">
        <v>0</v>
      </c>
      <c r="I13" s="45"/>
      <c r="J13" s="62">
        <v>24196745.579999998</v>
      </c>
      <c r="K13" s="45"/>
      <c r="L13" s="62">
        <v>546196.67000000004</v>
      </c>
      <c r="M13" s="118"/>
      <c r="U13" s="13"/>
      <c r="V13" s="13"/>
      <c r="W13" s="13"/>
      <c r="X13" s="13"/>
    </row>
    <row r="14" spans="1:24" s="120" customFormat="1" ht="18" customHeight="1" x14ac:dyDescent="0.4">
      <c r="B14" s="120" t="s">
        <v>232</v>
      </c>
      <c r="D14" s="46">
        <v>6</v>
      </c>
      <c r="E14" s="127"/>
      <c r="F14" s="75">
        <v>50597431.249999993</v>
      </c>
      <c r="G14" s="76"/>
      <c r="H14" s="75">
        <v>0</v>
      </c>
      <c r="I14" s="45"/>
      <c r="J14" s="62">
        <v>98280.52</v>
      </c>
      <c r="K14" s="45"/>
      <c r="L14" s="62">
        <v>0</v>
      </c>
      <c r="M14" s="119"/>
      <c r="N14" s="13"/>
      <c r="O14" s="18"/>
      <c r="P14" s="13"/>
      <c r="Q14" s="13"/>
      <c r="R14" s="13"/>
      <c r="S14" s="13"/>
      <c r="T14" s="13"/>
      <c r="U14" s="13"/>
      <c r="V14" s="13"/>
      <c r="W14" s="13"/>
      <c r="X14" s="13"/>
    </row>
    <row r="15" spans="1:24" ht="18" customHeight="1" x14ac:dyDescent="0.4">
      <c r="B15" s="120" t="s">
        <v>120</v>
      </c>
      <c r="D15" s="46"/>
      <c r="F15" s="75">
        <v>10579189.73</v>
      </c>
      <c r="G15" s="76"/>
      <c r="H15" s="75">
        <v>22905118.120000001</v>
      </c>
      <c r="I15" s="45"/>
      <c r="J15" s="62">
        <v>9010330.4600000009</v>
      </c>
      <c r="K15" s="45"/>
      <c r="L15" s="62">
        <v>22044018.120000001</v>
      </c>
      <c r="M15" s="118"/>
      <c r="U15" s="13"/>
      <c r="V15" s="13"/>
      <c r="W15" s="13"/>
      <c r="X15" s="13"/>
    </row>
    <row r="16" spans="1:24" ht="18" customHeight="1" x14ac:dyDescent="0.4">
      <c r="B16" s="120" t="s">
        <v>9</v>
      </c>
      <c r="D16" s="46"/>
      <c r="F16" s="75">
        <v>37251046.340000004</v>
      </c>
      <c r="G16" s="76"/>
      <c r="H16" s="75">
        <v>38828823.159999996</v>
      </c>
      <c r="I16" s="45"/>
      <c r="J16" s="80">
        <v>81045133.099999994</v>
      </c>
      <c r="K16" s="45"/>
      <c r="L16" s="80">
        <v>51958778.649999999</v>
      </c>
      <c r="M16" s="118"/>
      <c r="U16" s="13"/>
      <c r="V16" s="13"/>
      <c r="W16" s="13"/>
      <c r="X16" s="13"/>
    </row>
    <row r="17" spans="1:24" ht="18" customHeight="1" x14ac:dyDescent="0.4">
      <c r="B17" s="120" t="s">
        <v>43</v>
      </c>
      <c r="D17" s="46"/>
      <c r="F17" s="79"/>
      <c r="G17" s="79"/>
      <c r="H17" s="79"/>
      <c r="I17" s="45"/>
      <c r="J17" s="62"/>
      <c r="K17" s="45"/>
      <c r="L17" s="62"/>
      <c r="M17" s="118"/>
      <c r="U17" s="13"/>
      <c r="V17" s="13"/>
      <c r="W17" s="13"/>
      <c r="X17" s="13"/>
    </row>
    <row r="18" spans="1:24" ht="18" customHeight="1" x14ac:dyDescent="0.4">
      <c r="C18" s="120" t="s">
        <v>200</v>
      </c>
      <c r="D18" s="46"/>
      <c r="F18" s="62">
        <v>0</v>
      </c>
      <c r="G18" s="76"/>
      <c r="H18" s="62">
        <v>23371276.91</v>
      </c>
      <c r="I18" s="45"/>
      <c r="J18" s="62">
        <v>0</v>
      </c>
      <c r="K18" s="45"/>
      <c r="L18" s="62">
        <v>23371276.91</v>
      </c>
      <c r="M18" s="118"/>
      <c r="U18" s="13"/>
      <c r="V18" s="13"/>
      <c r="W18" s="13"/>
      <c r="X18" s="13"/>
    </row>
    <row r="19" spans="1:24" ht="18" customHeight="1" x14ac:dyDescent="0.4">
      <c r="C19" s="120" t="s">
        <v>222</v>
      </c>
      <c r="D19" s="46">
        <v>5</v>
      </c>
      <c r="F19" s="62">
        <v>780000</v>
      </c>
      <c r="G19" s="76"/>
      <c r="H19" s="62">
        <v>0</v>
      </c>
      <c r="I19" s="45"/>
      <c r="J19" s="62">
        <v>780000</v>
      </c>
      <c r="K19" s="45"/>
      <c r="L19" s="62">
        <v>0</v>
      </c>
      <c r="M19" s="118"/>
      <c r="U19" s="13"/>
      <c r="V19" s="13"/>
      <c r="W19" s="13"/>
      <c r="X19" s="13"/>
    </row>
    <row r="20" spans="1:24" s="120" customFormat="1" ht="18" customHeight="1" x14ac:dyDescent="0.4">
      <c r="C20" s="120" t="s">
        <v>223</v>
      </c>
      <c r="D20" s="46"/>
      <c r="E20" s="127"/>
      <c r="F20" s="62">
        <v>125146560.58</v>
      </c>
      <c r="G20" s="76"/>
      <c r="H20" s="62">
        <v>0</v>
      </c>
      <c r="I20" s="45"/>
      <c r="J20" s="62">
        <v>125130605.27</v>
      </c>
      <c r="K20" s="45"/>
      <c r="L20" s="62">
        <v>0</v>
      </c>
      <c r="M20" s="119"/>
      <c r="N20" s="13"/>
      <c r="O20" s="18"/>
      <c r="P20" s="13"/>
      <c r="Q20" s="13"/>
      <c r="R20" s="13"/>
      <c r="S20" s="13"/>
      <c r="T20" s="13"/>
      <c r="U20" s="13"/>
      <c r="V20" s="13"/>
      <c r="W20" s="13"/>
      <c r="X20" s="13"/>
    </row>
    <row r="21" spans="1:24" ht="18" customHeight="1" x14ac:dyDescent="0.4">
      <c r="C21" s="120" t="s">
        <v>44</v>
      </c>
      <c r="D21" s="106"/>
      <c r="E21" s="10"/>
      <c r="F21" s="75">
        <v>1116164.54</v>
      </c>
      <c r="G21" s="76"/>
      <c r="H21" s="75">
        <v>4883281.1399999997</v>
      </c>
      <c r="I21" s="45"/>
      <c r="J21" s="62">
        <v>204237.78</v>
      </c>
      <c r="K21" s="45"/>
      <c r="L21" s="62">
        <v>4793996.5599999996</v>
      </c>
      <c r="M21" s="118"/>
      <c r="U21" s="13"/>
      <c r="V21" s="13"/>
      <c r="W21" s="13"/>
      <c r="X21" s="13"/>
    </row>
    <row r="22" spans="1:24" ht="18" customHeight="1" x14ac:dyDescent="0.4">
      <c r="C22" s="120" t="s">
        <v>10</v>
      </c>
      <c r="D22" s="46"/>
      <c r="F22" s="77">
        <f>SUM(F11:F21)</f>
        <v>924211522.98000002</v>
      </c>
      <c r="G22" s="76"/>
      <c r="H22" s="77">
        <f>SUM(H11:H21)</f>
        <v>201669939.27999997</v>
      </c>
      <c r="I22" s="45"/>
      <c r="J22" s="77">
        <f>SUM(J11:J21)</f>
        <v>395594536.52999997</v>
      </c>
      <c r="K22" s="45"/>
      <c r="L22" s="77">
        <f>SUM(L11:L21)</f>
        <v>146661604.55000001</v>
      </c>
      <c r="M22" s="118"/>
      <c r="U22" s="13"/>
      <c r="V22" s="13"/>
      <c r="W22" s="13"/>
      <c r="X22" s="13"/>
    </row>
    <row r="23" spans="1:24" ht="18" customHeight="1" x14ac:dyDescent="0.4">
      <c r="A23" s="120" t="s">
        <v>42</v>
      </c>
      <c r="D23" s="46"/>
      <c r="F23" s="75"/>
      <c r="G23" s="76"/>
      <c r="H23" s="75"/>
      <c r="I23" s="45"/>
      <c r="J23" s="62"/>
      <c r="K23" s="45"/>
      <c r="L23" s="62"/>
      <c r="M23" s="118"/>
      <c r="U23" s="13"/>
      <c r="V23" s="13"/>
      <c r="W23" s="13"/>
      <c r="X23" s="13"/>
    </row>
    <row r="24" spans="1:24" ht="18" customHeight="1" x14ac:dyDescent="0.4">
      <c r="B24" s="120" t="s">
        <v>123</v>
      </c>
      <c r="D24" s="46"/>
      <c r="F24" s="75">
        <v>59904073.18</v>
      </c>
      <c r="G24" s="76"/>
      <c r="H24" s="75">
        <v>79919914.849999994</v>
      </c>
      <c r="I24" s="45"/>
      <c r="J24" s="62">
        <v>48970564.729999997</v>
      </c>
      <c r="K24" s="45"/>
      <c r="L24" s="62">
        <v>57422583.149999999</v>
      </c>
      <c r="M24" s="118"/>
      <c r="U24" s="13"/>
      <c r="V24" s="13"/>
      <c r="W24" s="13"/>
      <c r="X24" s="13"/>
    </row>
    <row r="25" spans="1:24" ht="18" customHeight="1" x14ac:dyDescent="0.4">
      <c r="B25" s="120" t="s">
        <v>86</v>
      </c>
      <c r="D25" s="107"/>
      <c r="E25" s="126"/>
      <c r="F25" s="75">
        <v>97849365.269999996</v>
      </c>
      <c r="G25" s="76"/>
      <c r="H25" s="75">
        <v>54509292.299999997</v>
      </c>
      <c r="I25" s="45"/>
      <c r="J25" s="62">
        <v>92374766.670000002</v>
      </c>
      <c r="K25" s="45"/>
      <c r="L25" s="62">
        <v>53712439.380000003</v>
      </c>
      <c r="M25" s="118"/>
      <c r="U25" s="13"/>
      <c r="V25" s="13"/>
      <c r="W25" s="13"/>
      <c r="X25" s="13"/>
    </row>
    <row r="26" spans="1:24" ht="18" customHeight="1" x14ac:dyDescent="0.4">
      <c r="B26" s="120" t="s">
        <v>198</v>
      </c>
      <c r="D26" s="46">
        <v>8.4</v>
      </c>
      <c r="E26" s="126"/>
      <c r="F26" s="75">
        <v>0</v>
      </c>
      <c r="G26" s="76"/>
      <c r="H26" s="75">
        <v>0</v>
      </c>
      <c r="I26" s="45"/>
      <c r="J26" s="62">
        <v>0</v>
      </c>
      <c r="K26" s="45"/>
      <c r="L26" s="62">
        <v>55877577.219999999</v>
      </c>
      <c r="M26" s="118"/>
      <c r="U26" s="13"/>
      <c r="V26" s="13"/>
      <c r="W26" s="13"/>
      <c r="X26" s="13"/>
    </row>
    <row r="27" spans="1:24" ht="18" customHeight="1" x14ac:dyDescent="0.4">
      <c r="B27" s="120" t="s">
        <v>197</v>
      </c>
      <c r="D27" s="46"/>
      <c r="E27" s="126"/>
      <c r="F27" s="75">
        <v>0</v>
      </c>
      <c r="G27" s="76"/>
      <c r="H27" s="75">
        <v>4957089.3099999996</v>
      </c>
      <c r="I27" s="45"/>
      <c r="J27" s="62">
        <v>0</v>
      </c>
      <c r="K27" s="45"/>
      <c r="L27" s="62">
        <v>0</v>
      </c>
      <c r="M27" s="118"/>
      <c r="U27" s="13"/>
      <c r="V27" s="13"/>
      <c r="W27" s="13"/>
      <c r="X27" s="13"/>
    </row>
    <row r="28" spans="1:24" s="120" customFormat="1" ht="18" customHeight="1" x14ac:dyDescent="0.4">
      <c r="B28" s="120" t="s">
        <v>224</v>
      </c>
      <c r="D28" s="46">
        <v>6</v>
      </c>
      <c r="E28" s="126"/>
      <c r="F28" s="75">
        <v>255787074.93000001</v>
      </c>
      <c r="G28" s="76"/>
      <c r="H28" s="75">
        <v>0</v>
      </c>
      <c r="I28" s="45"/>
      <c r="J28" s="62">
        <v>0</v>
      </c>
      <c r="K28" s="45"/>
      <c r="L28" s="62">
        <v>0</v>
      </c>
      <c r="M28" s="121"/>
      <c r="N28" s="13"/>
      <c r="O28" s="18"/>
      <c r="P28" s="13"/>
      <c r="Q28" s="13"/>
      <c r="R28" s="13"/>
      <c r="S28" s="13"/>
      <c r="T28" s="13"/>
      <c r="U28" s="13"/>
      <c r="V28" s="13"/>
      <c r="W28" s="13"/>
      <c r="X28" s="13"/>
    </row>
    <row r="29" spans="1:24" ht="18" customHeight="1" x14ac:dyDescent="0.4">
      <c r="B29" s="120" t="s">
        <v>87</v>
      </c>
      <c r="D29" s="108"/>
      <c r="E29" s="126"/>
      <c r="F29" s="75">
        <v>8251301.3099999996</v>
      </c>
      <c r="G29" s="76"/>
      <c r="H29" s="75">
        <v>2381917.77</v>
      </c>
      <c r="I29" s="45"/>
      <c r="J29" s="62">
        <v>8439931.4399999995</v>
      </c>
      <c r="K29" s="45"/>
      <c r="L29" s="62">
        <v>2547163.6800000002</v>
      </c>
      <c r="M29" s="118"/>
      <c r="U29" s="13"/>
      <c r="V29" s="13"/>
      <c r="W29" s="13"/>
      <c r="X29" s="13"/>
    </row>
    <row r="30" spans="1:24" ht="18" customHeight="1" x14ac:dyDescent="0.4">
      <c r="C30" s="120" t="s">
        <v>2</v>
      </c>
      <c r="D30" s="46"/>
      <c r="F30" s="77">
        <f>SUM(F24:F29)</f>
        <v>421791814.69</v>
      </c>
      <c r="G30" s="76"/>
      <c r="H30" s="77">
        <f>SUM(H24:H29)</f>
        <v>141768214.22999999</v>
      </c>
      <c r="I30" s="45"/>
      <c r="J30" s="77">
        <f>SUM(J24:J29)</f>
        <v>149785262.84</v>
      </c>
      <c r="K30" s="45"/>
      <c r="L30" s="77">
        <f>SUM(L24:L29)</f>
        <v>169559763.43000001</v>
      </c>
      <c r="M30" s="118"/>
      <c r="U30" s="13"/>
      <c r="V30" s="13"/>
      <c r="W30" s="13"/>
      <c r="X30" s="13"/>
    </row>
    <row r="31" spans="1:24" ht="18" customHeight="1" x14ac:dyDescent="0.4">
      <c r="A31" s="120" t="s">
        <v>124</v>
      </c>
      <c r="D31" s="101"/>
      <c r="E31" s="26"/>
      <c r="F31" s="62">
        <f>+F22-F30</f>
        <v>502419708.29000002</v>
      </c>
      <c r="G31" s="75"/>
      <c r="H31" s="62">
        <f>+H22-H30</f>
        <v>59901725.049999982</v>
      </c>
      <c r="I31" s="45"/>
      <c r="J31" s="62">
        <f>+J22-J30</f>
        <v>245809273.68999997</v>
      </c>
      <c r="K31" s="45"/>
      <c r="L31" s="62">
        <f>+L22-L30</f>
        <v>-22898158.879999995</v>
      </c>
      <c r="M31" s="118"/>
      <c r="U31" s="13"/>
      <c r="V31" s="13"/>
      <c r="W31" s="13"/>
      <c r="X31" s="13"/>
    </row>
    <row r="32" spans="1:24" ht="18" customHeight="1" x14ac:dyDescent="0.4">
      <c r="A32" s="120" t="s">
        <v>143</v>
      </c>
      <c r="D32" s="46">
        <v>19.2</v>
      </c>
      <c r="E32" s="46"/>
      <c r="F32" s="86">
        <v>-56995869.129999995</v>
      </c>
      <c r="G32" s="76"/>
      <c r="H32" s="86">
        <v>456226.6799999997</v>
      </c>
      <c r="I32" s="45"/>
      <c r="J32" s="82">
        <v>-53455336.959999993</v>
      </c>
      <c r="K32" s="62"/>
      <c r="L32" s="82">
        <v>2149422.6799999997</v>
      </c>
      <c r="M32" s="118"/>
      <c r="U32" s="13"/>
      <c r="V32" s="13"/>
      <c r="W32" s="13"/>
      <c r="X32" s="13"/>
    </row>
    <row r="33" spans="1:24" ht="18" customHeight="1" thickBot="1" x14ac:dyDescent="0.45">
      <c r="A33" s="120" t="s">
        <v>133</v>
      </c>
      <c r="D33" s="46"/>
      <c r="F33" s="87">
        <f>SUM(F31:F32)</f>
        <v>445423839.16000003</v>
      </c>
      <c r="G33" s="76"/>
      <c r="H33" s="87">
        <f>SUM(H31:H32)</f>
        <v>60357951.729999982</v>
      </c>
      <c r="I33" s="45"/>
      <c r="J33" s="88">
        <f>SUM(J31:J32)</f>
        <v>192353936.72999996</v>
      </c>
      <c r="K33" s="62"/>
      <c r="L33" s="88">
        <f>SUM(L31:L32)</f>
        <v>-20748736.199999996</v>
      </c>
      <c r="M33" s="118"/>
      <c r="U33" s="13"/>
      <c r="V33" s="13"/>
      <c r="W33" s="13"/>
      <c r="X33" s="13"/>
    </row>
    <row r="34" spans="1:24" ht="18" customHeight="1" thickTop="1" x14ac:dyDescent="0.4">
      <c r="A34" s="56" t="s">
        <v>75</v>
      </c>
      <c r="B34" s="56"/>
      <c r="C34" s="56"/>
      <c r="D34" s="109"/>
      <c r="E34" s="58"/>
      <c r="F34" s="89"/>
      <c r="G34" s="90"/>
      <c r="H34" s="89"/>
      <c r="I34" s="91"/>
      <c r="J34" s="89"/>
      <c r="K34" s="90"/>
      <c r="L34" s="89"/>
      <c r="M34" s="118"/>
      <c r="U34" s="13"/>
      <c r="V34" s="13"/>
      <c r="W34" s="13"/>
      <c r="X34" s="13"/>
    </row>
    <row r="35" spans="1:24" ht="18" customHeight="1" x14ac:dyDescent="0.4">
      <c r="A35" s="56"/>
      <c r="B35" s="56" t="s">
        <v>114</v>
      </c>
      <c r="C35" s="56"/>
      <c r="D35" s="109"/>
      <c r="E35" s="59">
        <v>852812933</v>
      </c>
      <c r="F35" s="81">
        <f>+F33-F36</f>
        <v>346776839.50999999</v>
      </c>
      <c r="G35" s="84"/>
      <c r="H35" s="81">
        <f>+H33-H36</f>
        <v>63222746.659999982</v>
      </c>
      <c r="I35" s="84"/>
      <c r="J35" s="84">
        <f>J33</f>
        <v>192353936.72999996</v>
      </c>
      <c r="K35" s="84"/>
      <c r="L35" s="84">
        <f>L33</f>
        <v>-20748736.199999996</v>
      </c>
      <c r="M35" s="118"/>
      <c r="U35" s="13"/>
      <c r="V35" s="13"/>
      <c r="W35" s="13"/>
      <c r="X35" s="13"/>
    </row>
    <row r="36" spans="1:24" ht="18" customHeight="1" x14ac:dyDescent="0.4">
      <c r="A36" s="56"/>
      <c r="B36" s="120" t="s">
        <v>115</v>
      </c>
      <c r="D36" s="109"/>
      <c r="E36" s="59">
        <v>-1541152</v>
      </c>
      <c r="F36" s="81">
        <v>98646999.650000006</v>
      </c>
      <c r="G36" s="80"/>
      <c r="H36" s="81">
        <v>-2864794.93</v>
      </c>
      <c r="I36" s="91"/>
      <c r="J36" s="69">
        <v>0</v>
      </c>
      <c r="K36" s="100"/>
      <c r="L36" s="69">
        <v>0</v>
      </c>
      <c r="M36" s="118"/>
      <c r="U36" s="13"/>
      <c r="V36" s="13"/>
      <c r="W36" s="13"/>
      <c r="X36" s="13"/>
    </row>
    <row r="37" spans="1:24" ht="18" customHeight="1" thickBot="1" x14ac:dyDescent="0.45">
      <c r="A37" s="60"/>
      <c r="B37" s="60"/>
      <c r="C37" s="60"/>
      <c r="D37" s="109"/>
      <c r="E37" s="59"/>
      <c r="F37" s="87">
        <f>SUM(F35:F36)</f>
        <v>445423839.15999997</v>
      </c>
      <c r="G37" s="90"/>
      <c r="H37" s="87">
        <f>SUM(H35:H36)</f>
        <v>60357951.729999982</v>
      </c>
      <c r="I37" s="90"/>
      <c r="J37" s="88">
        <f>SUM(J35:J36)</f>
        <v>192353936.72999996</v>
      </c>
      <c r="K37" s="90"/>
      <c r="L37" s="88">
        <f>SUM(L35:L36)</f>
        <v>-20748736.199999996</v>
      </c>
      <c r="M37" s="118"/>
      <c r="U37" s="13"/>
      <c r="V37" s="13"/>
      <c r="W37" s="13"/>
      <c r="X37" s="13"/>
    </row>
    <row r="38" spans="1:24" ht="18" customHeight="1" thickTop="1" x14ac:dyDescent="0.4">
      <c r="A38" s="120" t="s">
        <v>26</v>
      </c>
      <c r="D38" s="110"/>
      <c r="F38" s="76"/>
      <c r="G38" s="76"/>
      <c r="H38" s="76"/>
      <c r="I38" s="45"/>
      <c r="J38" s="80"/>
      <c r="K38" s="72"/>
      <c r="L38" s="80"/>
      <c r="M38" s="118"/>
      <c r="U38" s="13"/>
      <c r="V38" s="13"/>
      <c r="W38" s="13"/>
      <c r="X38" s="13"/>
    </row>
    <row r="39" spans="1:24" ht="18" customHeight="1" thickBot="1" x14ac:dyDescent="0.45">
      <c r="B39" s="15" t="s">
        <v>68</v>
      </c>
      <c r="D39" s="111">
        <v>18</v>
      </c>
      <c r="F39" s="112">
        <f>F35/F40</f>
        <v>4.6287479759627936E-2</v>
      </c>
      <c r="G39" s="113"/>
      <c r="H39" s="112">
        <f>H35/H40</f>
        <v>1.0165306370202829E-2</v>
      </c>
      <c r="I39" s="114"/>
      <c r="J39" s="112">
        <f>J35/J40</f>
        <v>2.5675241073352808E-2</v>
      </c>
      <c r="K39" s="114"/>
      <c r="L39" s="112">
        <f>L35/L40</f>
        <v>-3.3360977086584246E-3</v>
      </c>
      <c r="M39" s="118"/>
      <c r="U39" s="13"/>
      <c r="V39" s="13"/>
      <c r="W39" s="13"/>
      <c r="X39" s="13"/>
    </row>
    <row r="40" spans="1:24" ht="18" customHeight="1" thickTop="1" thickBot="1" x14ac:dyDescent="0.45">
      <c r="B40" s="120" t="s">
        <v>27</v>
      </c>
      <c r="D40" s="46"/>
      <c r="F40" s="95">
        <v>7491806452</v>
      </c>
      <c r="G40" s="96"/>
      <c r="H40" s="95">
        <v>6219462981</v>
      </c>
      <c r="I40" s="96"/>
      <c r="J40" s="95">
        <v>7491806452</v>
      </c>
      <c r="K40" s="96"/>
      <c r="L40" s="95">
        <v>6219462981</v>
      </c>
      <c r="M40" s="118"/>
      <c r="U40" s="13"/>
      <c r="V40" s="13"/>
      <c r="W40" s="13"/>
      <c r="X40" s="13"/>
    </row>
    <row r="41" spans="1:24" ht="18" customHeight="1" thickTop="1" x14ac:dyDescent="0.4">
      <c r="A41" s="120" t="s">
        <v>55</v>
      </c>
      <c r="D41" s="46"/>
      <c r="F41" s="76"/>
      <c r="G41" s="76"/>
      <c r="H41" s="76"/>
      <c r="I41" s="45"/>
      <c r="J41" s="80"/>
      <c r="K41" s="72"/>
      <c r="L41" s="80"/>
      <c r="M41" s="118"/>
      <c r="U41" s="13"/>
      <c r="V41" s="13"/>
      <c r="W41" s="13"/>
      <c r="X41" s="13"/>
    </row>
    <row r="42" spans="1:24" ht="18" customHeight="1" thickBot="1" x14ac:dyDescent="0.45">
      <c r="B42" s="15" t="s">
        <v>68</v>
      </c>
      <c r="D42" s="111">
        <v>18</v>
      </c>
      <c r="F42" s="112">
        <f>F35/F43</f>
        <v>3.7544670341709732E-2</v>
      </c>
      <c r="G42" s="113"/>
      <c r="H42" s="112">
        <f>H35/H43</f>
        <v>9.6886387748134871E-3</v>
      </c>
      <c r="I42" s="114"/>
      <c r="J42" s="112">
        <f>J35/J43</f>
        <v>2.0825684765056758E-2</v>
      </c>
      <c r="K42" s="114"/>
      <c r="L42" s="112">
        <f>L35/L43</f>
        <v>-3.1796627115361123E-3</v>
      </c>
      <c r="M42" s="118"/>
      <c r="U42" s="13"/>
      <c r="V42" s="13"/>
      <c r="W42" s="13"/>
      <c r="X42" s="13"/>
    </row>
    <row r="43" spans="1:24" ht="18" customHeight="1" thickTop="1" thickBot="1" x14ac:dyDescent="0.45">
      <c r="B43" s="120" t="s">
        <v>27</v>
      </c>
      <c r="F43" s="95">
        <v>9236379927</v>
      </c>
      <c r="G43" s="97"/>
      <c r="H43" s="95">
        <v>6525451937</v>
      </c>
      <c r="I43" s="96"/>
      <c r="J43" s="95">
        <v>9236379927</v>
      </c>
      <c r="K43" s="96"/>
      <c r="L43" s="95">
        <v>6525451937</v>
      </c>
      <c r="M43" s="118"/>
      <c r="U43" s="13"/>
      <c r="V43" s="13"/>
      <c r="W43" s="13"/>
      <c r="X43" s="13"/>
    </row>
    <row r="44" spans="1:24" ht="12.75" customHeight="1" thickTop="1" x14ac:dyDescent="0.4">
      <c r="F44" s="79"/>
      <c r="G44" s="79"/>
      <c r="H44" s="79"/>
      <c r="I44" s="45"/>
      <c r="J44" s="62"/>
      <c r="K44" s="45"/>
      <c r="L44" s="62"/>
      <c r="M44" s="118"/>
      <c r="U44" s="13"/>
      <c r="V44" s="13"/>
      <c r="W44" s="13"/>
      <c r="X44" s="13"/>
    </row>
    <row r="45" spans="1:24" ht="18" customHeight="1" x14ac:dyDescent="0.4">
      <c r="A45" s="120" t="s">
        <v>131</v>
      </c>
      <c r="F45" s="79"/>
      <c r="G45" s="79"/>
      <c r="H45" s="79"/>
      <c r="I45" s="45"/>
      <c r="J45" s="62"/>
      <c r="K45" s="45"/>
      <c r="L45" s="62"/>
      <c r="M45" s="118"/>
      <c r="U45" s="13"/>
      <c r="V45" s="13"/>
      <c r="W45" s="13"/>
      <c r="X45" s="13"/>
    </row>
    <row r="46" spans="1:24" ht="18" customHeight="1" x14ac:dyDescent="0.4">
      <c r="M46" s="118"/>
      <c r="U46" s="13"/>
      <c r="V46" s="13"/>
      <c r="W46" s="13"/>
      <c r="X46" s="13"/>
    </row>
    <row r="47" spans="1:24" ht="18" customHeight="1" x14ac:dyDescent="0.4">
      <c r="M47" s="118"/>
      <c r="U47" s="13"/>
      <c r="V47" s="13"/>
      <c r="W47" s="13"/>
      <c r="X47" s="13"/>
    </row>
    <row r="48" spans="1:24" ht="18" customHeight="1" x14ac:dyDescent="0.4">
      <c r="M48" s="118"/>
      <c r="U48" s="13"/>
      <c r="V48" s="13"/>
      <c r="W48" s="13"/>
      <c r="X48" s="13"/>
    </row>
    <row r="49" spans="1:24" ht="18" customHeight="1" x14ac:dyDescent="0.4">
      <c r="A49" s="127"/>
      <c r="B49" s="19" t="s">
        <v>21</v>
      </c>
      <c r="C49" s="127"/>
      <c r="D49" s="19"/>
      <c r="F49" s="19" t="s">
        <v>21</v>
      </c>
      <c r="I49" s="127"/>
      <c r="J49" s="127"/>
      <c r="K49" s="127"/>
      <c r="L49" s="127"/>
      <c r="M49" s="118"/>
      <c r="U49" s="13"/>
      <c r="V49" s="13"/>
      <c r="W49" s="13"/>
      <c r="X49" s="13"/>
    </row>
    <row r="50" spans="1:24" ht="18" customHeight="1" x14ac:dyDescent="0.4">
      <c r="A50" s="127"/>
      <c r="B50" s="19"/>
      <c r="C50" s="127"/>
      <c r="D50" s="19"/>
      <c r="F50" s="19"/>
      <c r="I50" s="127"/>
      <c r="J50" s="127"/>
      <c r="K50" s="127"/>
      <c r="L50" s="127"/>
      <c r="M50" s="118"/>
      <c r="U50" s="13"/>
      <c r="V50" s="13"/>
      <c r="W50" s="13"/>
      <c r="X50" s="13"/>
    </row>
    <row r="51" spans="1:24" ht="18" customHeight="1" x14ac:dyDescent="0.4">
      <c r="A51" s="136" t="str">
        <f>+A2</f>
        <v>บริษัท บรุ๊คเคอร์ กรุ๊ป จำกัด (มหาชน) และบริษัทย่อย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18"/>
      <c r="U51" s="13"/>
      <c r="V51" s="13"/>
      <c r="W51" s="13"/>
      <c r="X51" s="13"/>
    </row>
    <row r="52" spans="1:24" ht="18" customHeight="1" x14ac:dyDescent="0.4">
      <c r="A52" s="131" t="s">
        <v>100</v>
      </c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18"/>
      <c r="U52" s="13"/>
      <c r="V52" s="13"/>
      <c r="W52" s="13"/>
      <c r="X52" s="13"/>
    </row>
    <row r="53" spans="1:24" ht="18" customHeight="1" x14ac:dyDescent="0.4">
      <c r="A53" s="136" t="str">
        <f>+A4</f>
        <v>สำหรับปีสิ้นสุดวันที่ 31 ธันวาคม 2564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18"/>
      <c r="U53" s="13"/>
      <c r="V53" s="13"/>
      <c r="W53" s="13"/>
      <c r="X53" s="13"/>
    </row>
    <row r="54" spans="1:24" ht="18" customHeight="1" x14ac:dyDescent="0.4">
      <c r="C54" s="123"/>
      <c r="D54" s="123"/>
      <c r="E54" s="123"/>
      <c r="F54" s="132" t="s">
        <v>13</v>
      </c>
      <c r="G54" s="132"/>
      <c r="H54" s="132"/>
      <c r="I54" s="132"/>
      <c r="J54" s="132"/>
      <c r="K54" s="132"/>
      <c r="L54" s="132"/>
      <c r="M54" s="118"/>
      <c r="U54" s="13"/>
      <c r="V54" s="13"/>
      <c r="W54" s="13"/>
      <c r="X54" s="13"/>
    </row>
    <row r="55" spans="1:24" ht="18" customHeight="1" x14ac:dyDescent="0.4">
      <c r="C55" s="120" t="s">
        <v>1</v>
      </c>
      <c r="F55" s="133" t="s">
        <v>34</v>
      </c>
      <c r="G55" s="133"/>
      <c r="H55" s="133"/>
      <c r="J55" s="134" t="s">
        <v>35</v>
      </c>
      <c r="K55" s="134"/>
      <c r="L55" s="134"/>
      <c r="M55" s="118"/>
      <c r="U55" s="13"/>
      <c r="V55" s="13"/>
      <c r="W55" s="13"/>
      <c r="X55" s="13"/>
    </row>
    <row r="56" spans="1:24" ht="18" customHeight="1" x14ac:dyDescent="0.4">
      <c r="F56" s="133" t="str">
        <f>+F7</f>
        <v>สำหรับปีสิ้นสุดวันที่ 31 ธันวาคม</v>
      </c>
      <c r="G56" s="133"/>
      <c r="H56" s="133"/>
      <c r="J56" s="133" t="str">
        <f>+J7</f>
        <v>สำหรับปีสิ้นสุดวันที่ 31 ธันวาคม</v>
      </c>
      <c r="K56" s="133"/>
      <c r="L56" s="133"/>
      <c r="M56" s="118"/>
      <c r="U56" s="13"/>
      <c r="V56" s="13"/>
      <c r="W56" s="13"/>
      <c r="X56" s="13"/>
    </row>
    <row r="57" spans="1:24" ht="18" customHeight="1" x14ac:dyDescent="0.4">
      <c r="D57" s="124" t="s">
        <v>40</v>
      </c>
      <c r="E57" s="21"/>
      <c r="F57" s="50">
        <f>+F8</f>
        <v>2564</v>
      </c>
      <c r="G57" s="51"/>
      <c r="H57" s="50">
        <f>+H8</f>
        <v>2563</v>
      </c>
      <c r="I57" s="36"/>
      <c r="J57" s="50">
        <f>+J8</f>
        <v>2564</v>
      </c>
      <c r="K57" s="51"/>
      <c r="L57" s="50">
        <f>+L8</f>
        <v>2563</v>
      </c>
      <c r="M57" s="118"/>
      <c r="U57" s="13"/>
      <c r="V57" s="13"/>
      <c r="W57" s="13"/>
      <c r="X57" s="13"/>
    </row>
    <row r="58" spans="1:24" ht="18" customHeight="1" x14ac:dyDescent="0.4">
      <c r="F58" s="6"/>
      <c r="G58" s="6"/>
      <c r="H58" s="98"/>
      <c r="L58" s="98"/>
      <c r="M58" s="118"/>
      <c r="U58" s="13"/>
      <c r="V58" s="13"/>
      <c r="W58" s="13"/>
      <c r="X58" s="13"/>
    </row>
    <row r="59" spans="1:24" ht="18" customHeight="1" x14ac:dyDescent="0.4">
      <c r="A59" s="120" t="s">
        <v>134</v>
      </c>
      <c r="F59" s="86">
        <f>+F33</f>
        <v>445423839.16000003</v>
      </c>
      <c r="G59" s="76"/>
      <c r="H59" s="86">
        <f>+H33</f>
        <v>60357951.729999982</v>
      </c>
      <c r="I59" s="45"/>
      <c r="J59" s="86">
        <f>+J33</f>
        <v>192353936.72999996</v>
      </c>
      <c r="K59" s="45"/>
      <c r="L59" s="86">
        <f>+L33</f>
        <v>-20748736.199999996</v>
      </c>
      <c r="M59" s="118"/>
      <c r="U59" s="13"/>
      <c r="V59" s="13"/>
      <c r="W59" s="13"/>
      <c r="X59" s="13"/>
    </row>
    <row r="60" spans="1:24" ht="18" customHeight="1" x14ac:dyDescent="0.4">
      <c r="F60" s="75"/>
      <c r="G60" s="76"/>
      <c r="H60" s="75"/>
      <c r="I60" s="45"/>
      <c r="J60" s="75"/>
      <c r="K60" s="45"/>
      <c r="L60" s="75"/>
      <c r="M60" s="118"/>
      <c r="U60" s="13"/>
      <c r="V60" s="13"/>
      <c r="W60" s="13"/>
      <c r="X60" s="13"/>
    </row>
    <row r="61" spans="1:24" ht="18" customHeight="1" x14ac:dyDescent="0.4">
      <c r="A61" s="120" t="s">
        <v>140</v>
      </c>
      <c r="F61" s="75"/>
      <c r="G61" s="76"/>
      <c r="H61" s="75"/>
      <c r="I61" s="45"/>
      <c r="J61" s="80"/>
      <c r="K61" s="45"/>
      <c r="L61" s="80"/>
      <c r="M61" s="118"/>
      <c r="U61" s="13"/>
      <c r="V61" s="13"/>
      <c r="W61" s="13"/>
      <c r="X61" s="13"/>
    </row>
    <row r="62" spans="1:24" ht="18" customHeight="1" x14ac:dyDescent="0.4">
      <c r="A62" s="120" t="s">
        <v>158</v>
      </c>
      <c r="F62" s="75"/>
      <c r="G62" s="76"/>
      <c r="H62" s="75"/>
      <c r="I62" s="45"/>
      <c r="J62" s="80"/>
      <c r="K62" s="45"/>
      <c r="L62" s="80"/>
      <c r="M62" s="118"/>
      <c r="U62" s="13"/>
      <c r="V62" s="13"/>
      <c r="W62" s="13"/>
      <c r="X62" s="13"/>
    </row>
    <row r="63" spans="1:24" ht="18" customHeight="1" x14ac:dyDescent="0.4">
      <c r="B63" s="120" t="s">
        <v>106</v>
      </c>
      <c r="F63" s="81">
        <v>34314751.310000002</v>
      </c>
      <c r="G63" s="84"/>
      <c r="H63" s="81">
        <v>-3442418.84</v>
      </c>
      <c r="I63" s="72"/>
      <c r="J63" s="80">
        <v>0</v>
      </c>
      <c r="K63" s="72"/>
      <c r="L63" s="80">
        <v>0</v>
      </c>
      <c r="M63" s="118"/>
      <c r="S63" s="72"/>
      <c r="U63" s="13"/>
      <c r="V63" s="13"/>
      <c r="W63" s="13"/>
      <c r="X63" s="13"/>
    </row>
    <row r="64" spans="1:24" ht="18" hidden="1" customHeight="1" x14ac:dyDescent="0.4">
      <c r="A64" s="120" t="s">
        <v>159</v>
      </c>
      <c r="F64" s="81"/>
      <c r="G64" s="84"/>
      <c r="H64" s="81"/>
      <c r="I64" s="72"/>
      <c r="J64" s="80"/>
      <c r="K64" s="72"/>
      <c r="L64" s="80"/>
      <c r="M64" s="118"/>
      <c r="S64" s="72"/>
      <c r="U64" s="13"/>
      <c r="V64" s="13"/>
      <c r="W64" s="13"/>
      <c r="X64" s="13"/>
    </row>
    <row r="65" spans="1:24" ht="18" hidden="1" customHeight="1" x14ac:dyDescent="0.4">
      <c r="B65" s="120" t="s">
        <v>154</v>
      </c>
      <c r="F65" s="81"/>
      <c r="G65" s="84"/>
      <c r="H65" s="81"/>
      <c r="I65" s="72"/>
      <c r="J65" s="80"/>
      <c r="K65" s="72"/>
      <c r="L65" s="80"/>
      <c r="M65" s="118"/>
      <c r="S65" s="72"/>
      <c r="U65" s="13"/>
      <c r="V65" s="13"/>
      <c r="W65" s="13"/>
      <c r="X65" s="13"/>
    </row>
    <row r="66" spans="1:24" ht="18" hidden="1" customHeight="1" x14ac:dyDescent="0.4">
      <c r="C66" s="120" t="s">
        <v>155</v>
      </c>
      <c r="D66" s="46">
        <v>16</v>
      </c>
      <c r="F66" s="81">
        <v>0</v>
      </c>
      <c r="G66" s="84"/>
      <c r="H66" s="81">
        <v>0</v>
      </c>
      <c r="I66" s="72"/>
      <c r="J66" s="80">
        <v>0</v>
      </c>
      <c r="K66" s="72"/>
      <c r="L66" s="80">
        <v>0</v>
      </c>
      <c r="M66" s="118"/>
      <c r="S66" s="72"/>
      <c r="U66" s="13"/>
      <c r="V66" s="13"/>
      <c r="W66" s="13"/>
      <c r="X66" s="13"/>
    </row>
    <row r="67" spans="1:24" ht="18" hidden="1" customHeight="1" x14ac:dyDescent="0.4">
      <c r="B67" s="120" t="s">
        <v>169</v>
      </c>
      <c r="D67" s="46"/>
      <c r="F67" s="82">
        <v>0</v>
      </c>
      <c r="G67" s="76"/>
      <c r="H67" s="82">
        <v>0</v>
      </c>
      <c r="I67" s="45"/>
      <c r="J67" s="82">
        <v>0</v>
      </c>
      <c r="K67" s="45"/>
      <c r="L67" s="82">
        <v>0</v>
      </c>
      <c r="M67" s="118"/>
      <c r="S67" s="72"/>
      <c r="U67" s="13"/>
      <c r="V67" s="13"/>
      <c r="W67" s="13"/>
      <c r="X67" s="13"/>
    </row>
    <row r="68" spans="1:24" ht="18" customHeight="1" x14ac:dyDescent="0.4">
      <c r="A68" s="120" t="s">
        <v>141</v>
      </c>
      <c r="F68" s="93">
        <f>SUM(F63:F67)</f>
        <v>34314751.310000002</v>
      </c>
      <c r="G68" s="76"/>
      <c r="H68" s="93">
        <f>SUM(H63:H67)</f>
        <v>-3442418.84</v>
      </c>
      <c r="I68" s="45"/>
      <c r="J68" s="93">
        <f>SUM(J63:J67)</f>
        <v>0</v>
      </c>
      <c r="K68" s="45"/>
      <c r="L68" s="93">
        <f>SUM(L63:L67)</f>
        <v>0</v>
      </c>
      <c r="M68" s="118"/>
      <c r="U68" s="13"/>
      <c r="V68" s="13"/>
      <c r="W68" s="13"/>
      <c r="X68" s="13"/>
    </row>
    <row r="69" spans="1:24" ht="18" customHeight="1" x14ac:dyDescent="0.4">
      <c r="F69" s="75"/>
      <c r="G69" s="76"/>
      <c r="H69" s="75"/>
      <c r="I69" s="45"/>
      <c r="J69" s="62"/>
      <c r="K69" s="45"/>
      <c r="L69" s="62"/>
      <c r="M69" s="118"/>
      <c r="U69" s="13"/>
      <c r="V69" s="13"/>
      <c r="W69" s="13"/>
      <c r="X69" s="13"/>
    </row>
    <row r="70" spans="1:24" ht="18" customHeight="1" thickBot="1" x14ac:dyDescent="0.45">
      <c r="A70" s="120" t="s">
        <v>142</v>
      </c>
      <c r="F70" s="92">
        <f>+F59+F68</f>
        <v>479738590.47000003</v>
      </c>
      <c r="G70" s="76"/>
      <c r="H70" s="92">
        <f>+H59+H68</f>
        <v>56915532.889999986</v>
      </c>
      <c r="I70" s="45"/>
      <c r="J70" s="92">
        <f>+J59+J68</f>
        <v>192353936.72999996</v>
      </c>
      <c r="K70" s="45"/>
      <c r="L70" s="92">
        <f>+L59+L68</f>
        <v>-20748736.199999996</v>
      </c>
      <c r="M70" s="118"/>
      <c r="U70" s="13"/>
      <c r="V70" s="13"/>
      <c r="W70" s="13"/>
      <c r="X70" s="13"/>
    </row>
    <row r="71" spans="1:24" ht="18" customHeight="1" thickTop="1" x14ac:dyDescent="0.4">
      <c r="F71" s="79"/>
      <c r="G71" s="79"/>
      <c r="H71" s="79"/>
      <c r="I71" s="45"/>
      <c r="J71" s="62"/>
      <c r="K71" s="45"/>
      <c r="L71" s="62"/>
      <c r="M71" s="118"/>
      <c r="U71" s="13"/>
      <c r="V71" s="13"/>
      <c r="W71" s="13"/>
      <c r="X71" s="13"/>
    </row>
    <row r="72" spans="1:24" ht="18" customHeight="1" x14ac:dyDescent="0.4">
      <c r="A72" s="56" t="s">
        <v>112</v>
      </c>
      <c r="B72" s="56"/>
      <c r="C72" s="56"/>
      <c r="D72" s="57"/>
      <c r="E72" s="58"/>
      <c r="F72" s="89"/>
      <c r="G72" s="90"/>
      <c r="H72" s="89"/>
      <c r="I72" s="91"/>
      <c r="J72" s="89"/>
      <c r="K72" s="90"/>
      <c r="L72" s="89"/>
      <c r="M72" s="118"/>
      <c r="U72" s="13"/>
      <c r="V72" s="13"/>
      <c r="W72" s="13"/>
      <c r="X72" s="13"/>
    </row>
    <row r="73" spans="1:24" ht="18" customHeight="1" x14ac:dyDescent="0.4">
      <c r="A73" s="56"/>
      <c r="B73" s="56" t="s">
        <v>114</v>
      </c>
      <c r="C73" s="56"/>
      <c r="D73" s="57"/>
      <c r="E73" s="59">
        <v>852812933</v>
      </c>
      <c r="F73" s="81">
        <f>+F70-F74</f>
        <v>381091590.82000005</v>
      </c>
      <c r="G73" s="84"/>
      <c r="H73" s="81">
        <f>+H70-H74</f>
        <v>59780327.819999985</v>
      </c>
      <c r="I73" s="84"/>
      <c r="J73" s="81">
        <f>+J70-J74</f>
        <v>192353936.72999996</v>
      </c>
      <c r="K73" s="84"/>
      <c r="L73" s="81">
        <f>+L70-L74</f>
        <v>-20748736.199999996</v>
      </c>
      <c r="M73" s="118"/>
      <c r="U73" s="13"/>
      <c r="V73" s="13"/>
      <c r="W73" s="13"/>
      <c r="X73" s="13"/>
    </row>
    <row r="74" spans="1:24" ht="18" customHeight="1" x14ac:dyDescent="0.4">
      <c r="A74" s="56"/>
      <c r="B74" s="120" t="s">
        <v>115</v>
      </c>
      <c r="D74" s="57"/>
      <c r="E74" s="59">
        <v>-1541152</v>
      </c>
      <c r="F74" s="81">
        <f>+F36</f>
        <v>98646999.650000006</v>
      </c>
      <c r="G74" s="80"/>
      <c r="H74" s="81">
        <f>+H36</f>
        <v>-2864794.93</v>
      </c>
      <c r="I74" s="91"/>
      <c r="J74" s="81">
        <f>+J36</f>
        <v>0</v>
      </c>
      <c r="K74" s="91"/>
      <c r="L74" s="81">
        <f>+L36</f>
        <v>0</v>
      </c>
      <c r="M74" s="118"/>
      <c r="U74" s="13"/>
      <c r="V74" s="13"/>
      <c r="W74" s="13"/>
      <c r="X74" s="13"/>
    </row>
    <row r="75" spans="1:24" ht="18" customHeight="1" thickBot="1" x14ac:dyDescent="0.45">
      <c r="A75" s="60"/>
      <c r="B75" s="60"/>
      <c r="C75" s="60"/>
      <c r="D75" s="57"/>
      <c r="E75" s="59"/>
      <c r="F75" s="87">
        <f>SUM(F73:F74)</f>
        <v>479738590.47000003</v>
      </c>
      <c r="G75" s="90"/>
      <c r="H75" s="87">
        <f>SUM(H73:H74)</f>
        <v>56915532.889999986</v>
      </c>
      <c r="I75" s="90"/>
      <c r="J75" s="87">
        <f>SUM(J73:J74)</f>
        <v>192353936.72999996</v>
      </c>
      <c r="K75" s="90"/>
      <c r="L75" s="87">
        <f>SUM(L73:L74)</f>
        <v>-20748736.199999996</v>
      </c>
      <c r="M75" s="118"/>
      <c r="U75" s="13"/>
      <c r="V75" s="13"/>
      <c r="W75" s="13"/>
      <c r="X75" s="13"/>
    </row>
    <row r="76" spans="1:24" ht="18" customHeight="1" thickTop="1" x14ac:dyDescent="0.4">
      <c r="A76" s="13"/>
      <c r="B76" s="13"/>
      <c r="C76" s="13"/>
      <c r="D76" s="21"/>
      <c r="E76" s="21"/>
      <c r="F76" s="84"/>
      <c r="G76" s="84"/>
      <c r="H76" s="84"/>
      <c r="I76" s="72"/>
      <c r="J76" s="80"/>
      <c r="K76" s="72"/>
      <c r="L76" s="80"/>
      <c r="M76" s="118"/>
      <c r="U76" s="13"/>
      <c r="V76" s="13"/>
      <c r="W76" s="13"/>
      <c r="X76" s="13"/>
    </row>
    <row r="77" spans="1:24" ht="18" customHeight="1" x14ac:dyDescent="0.4">
      <c r="A77" s="120" t="s">
        <v>131</v>
      </c>
      <c r="B77" s="13"/>
      <c r="C77" s="13"/>
      <c r="D77" s="21"/>
      <c r="E77" s="21"/>
      <c r="F77" s="84"/>
      <c r="G77" s="84"/>
      <c r="H77" s="84"/>
      <c r="I77" s="72"/>
      <c r="J77" s="80"/>
      <c r="K77" s="72"/>
      <c r="L77" s="80"/>
      <c r="M77" s="118"/>
      <c r="U77" s="13"/>
      <c r="V77" s="13"/>
      <c r="W77" s="13"/>
      <c r="X77" s="13"/>
    </row>
    <row r="78" spans="1:24" ht="18" customHeight="1" x14ac:dyDescent="0.4">
      <c r="A78" s="13"/>
      <c r="B78" s="13"/>
      <c r="C78" s="13"/>
      <c r="D78" s="21"/>
      <c r="E78" s="21"/>
      <c r="F78" s="11"/>
      <c r="G78" s="11"/>
      <c r="H78" s="11"/>
      <c r="I78" s="13"/>
      <c r="J78" s="12"/>
      <c r="K78" s="31"/>
      <c r="L78" s="12"/>
      <c r="M78" s="118"/>
      <c r="U78" s="13"/>
      <c r="V78" s="13"/>
      <c r="W78" s="13"/>
      <c r="X78" s="13"/>
    </row>
    <row r="79" spans="1:24" ht="18" customHeight="1" x14ac:dyDescent="0.4">
      <c r="A79" s="13"/>
      <c r="B79" s="13"/>
      <c r="C79" s="13"/>
      <c r="D79" s="21"/>
      <c r="E79" s="21"/>
      <c r="F79" s="11"/>
      <c r="G79" s="11"/>
      <c r="H79" s="11"/>
      <c r="I79" s="13"/>
      <c r="J79" s="12"/>
      <c r="K79" s="31"/>
      <c r="L79" s="12"/>
      <c r="M79" s="118"/>
      <c r="U79" s="13"/>
      <c r="V79" s="13"/>
      <c r="W79" s="13"/>
      <c r="X79" s="13"/>
    </row>
    <row r="80" spans="1:24" ht="18" customHeight="1" x14ac:dyDescent="0.4">
      <c r="A80" s="13"/>
      <c r="B80" s="13"/>
      <c r="C80" s="13"/>
      <c r="D80" s="21"/>
      <c r="E80" s="21"/>
      <c r="F80" s="11"/>
      <c r="G80" s="11"/>
      <c r="H80" s="11"/>
      <c r="I80" s="13"/>
      <c r="J80" s="12"/>
      <c r="K80" s="31"/>
      <c r="L80" s="12"/>
      <c r="M80" s="118"/>
      <c r="U80" s="13"/>
      <c r="V80" s="13"/>
      <c r="W80" s="13"/>
      <c r="X80" s="13"/>
    </row>
    <row r="81" spans="1:24" ht="18" customHeight="1" x14ac:dyDescent="0.4">
      <c r="A81" s="13"/>
      <c r="B81" s="13"/>
      <c r="C81" s="13"/>
      <c r="D81" s="21"/>
      <c r="E81" s="21"/>
      <c r="F81" s="11"/>
      <c r="G81" s="11"/>
      <c r="H81" s="11"/>
      <c r="I81" s="13"/>
      <c r="J81" s="12"/>
      <c r="K81" s="31"/>
      <c r="L81" s="12"/>
      <c r="M81" s="118"/>
      <c r="U81" s="13"/>
      <c r="V81" s="13"/>
      <c r="W81" s="13"/>
      <c r="X81" s="13"/>
    </row>
    <row r="82" spans="1:24" ht="18" customHeight="1" x14ac:dyDescent="0.4">
      <c r="A82" s="13"/>
      <c r="B82" s="13"/>
      <c r="C82" s="13"/>
      <c r="D82" s="21"/>
      <c r="E82" s="21"/>
      <c r="F82" s="11"/>
      <c r="G82" s="11"/>
      <c r="H82" s="11"/>
      <c r="I82" s="13"/>
      <c r="J82" s="12"/>
      <c r="K82" s="31"/>
      <c r="L82" s="12"/>
      <c r="M82" s="118"/>
      <c r="U82" s="13"/>
      <c r="V82" s="13"/>
      <c r="W82" s="13"/>
      <c r="X82" s="13"/>
    </row>
    <row r="83" spans="1:24" ht="18" customHeight="1" x14ac:dyDescent="0.4">
      <c r="A83" s="13"/>
      <c r="B83" s="13"/>
      <c r="C83" s="13"/>
      <c r="D83" s="21"/>
      <c r="E83" s="21"/>
      <c r="F83" s="11"/>
      <c r="G83" s="11"/>
      <c r="H83" s="11"/>
      <c r="I83" s="13"/>
      <c r="J83" s="12"/>
      <c r="K83" s="31"/>
      <c r="L83" s="12"/>
      <c r="M83" s="118"/>
      <c r="U83" s="13"/>
      <c r="V83" s="13"/>
      <c r="W83" s="13"/>
      <c r="X83" s="13"/>
    </row>
    <row r="84" spans="1:24" ht="18" customHeight="1" x14ac:dyDescent="0.4">
      <c r="A84" s="13"/>
      <c r="B84" s="13"/>
      <c r="C84" s="13"/>
      <c r="D84" s="21"/>
      <c r="E84" s="21"/>
      <c r="F84" s="11"/>
      <c r="G84" s="11"/>
      <c r="H84" s="11"/>
      <c r="I84" s="13"/>
      <c r="J84" s="12"/>
      <c r="K84" s="31"/>
      <c r="L84" s="12"/>
      <c r="M84" s="118"/>
      <c r="U84" s="13"/>
      <c r="V84" s="13"/>
      <c r="W84" s="13"/>
      <c r="X84" s="13"/>
    </row>
    <row r="85" spans="1:24" ht="18" customHeight="1" x14ac:dyDescent="0.4">
      <c r="A85" s="13"/>
      <c r="B85" s="13"/>
      <c r="C85" s="13"/>
      <c r="D85" s="21"/>
      <c r="E85" s="21"/>
      <c r="F85" s="11"/>
      <c r="G85" s="11"/>
      <c r="H85" s="11"/>
      <c r="I85" s="13"/>
      <c r="J85" s="12"/>
      <c r="K85" s="31"/>
      <c r="L85" s="12"/>
      <c r="M85" s="118"/>
      <c r="U85" s="13"/>
      <c r="V85" s="13"/>
      <c r="W85" s="13"/>
      <c r="X85" s="13"/>
    </row>
    <row r="86" spans="1:24" ht="18" customHeight="1" x14ac:dyDescent="0.4">
      <c r="A86" s="13"/>
      <c r="B86" s="13"/>
      <c r="C86" s="13"/>
      <c r="D86" s="21"/>
      <c r="E86" s="21"/>
      <c r="F86" s="11"/>
      <c r="G86" s="11"/>
      <c r="H86" s="11"/>
      <c r="I86" s="13"/>
      <c r="J86" s="12"/>
      <c r="K86" s="31"/>
      <c r="L86" s="12"/>
      <c r="M86" s="118"/>
      <c r="U86" s="13"/>
      <c r="V86" s="13"/>
      <c r="W86" s="13"/>
      <c r="X86" s="13"/>
    </row>
    <row r="87" spans="1:24" ht="18" customHeight="1" x14ac:dyDescent="0.4">
      <c r="A87" s="13"/>
      <c r="B87" s="13"/>
      <c r="C87" s="13"/>
      <c r="D87" s="21"/>
      <c r="E87" s="21"/>
      <c r="F87" s="11"/>
      <c r="G87" s="11"/>
      <c r="H87" s="11"/>
      <c r="I87" s="13"/>
      <c r="J87" s="12"/>
      <c r="K87" s="31"/>
      <c r="L87" s="12"/>
      <c r="M87" s="118"/>
      <c r="U87" s="13"/>
      <c r="V87" s="13"/>
      <c r="W87" s="13"/>
      <c r="X87" s="13"/>
    </row>
    <row r="88" spans="1:24" ht="18" customHeight="1" x14ac:dyDescent="0.4">
      <c r="A88" s="13"/>
      <c r="B88" s="13"/>
      <c r="C88" s="13"/>
      <c r="D88" s="21"/>
      <c r="E88" s="21"/>
      <c r="F88" s="11"/>
      <c r="G88" s="11"/>
      <c r="H88" s="11"/>
      <c r="I88" s="13"/>
      <c r="J88" s="12"/>
      <c r="K88" s="31"/>
      <c r="L88" s="12"/>
      <c r="M88" s="118"/>
      <c r="U88" s="13"/>
      <c r="V88" s="13"/>
      <c r="W88" s="13"/>
      <c r="X88" s="13"/>
    </row>
    <row r="89" spans="1:24" ht="18" customHeight="1" x14ac:dyDescent="0.4">
      <c r="A89" s="13"/>
      <c r="B89" s="13"/>
      <c r="C89" s="13"/>
      <c r="D89" s="21"/>
      <c r="E89" s="21"/>
      <c r="F89" s="11"/>
      <c r="G89" s="11"/>
      <c r="H89" s="11"/>
      <c r="I89" s="13"/>
      <c r="J89" s="12"/>
      <c r="K89" s="31"/>
      <c r="L89" s="12"/>
      <c r="M89" s="118"/>
      <c r="U89" s="13"/>
      <c r="V89" s="13"/>
      <c r="W89" s="13"/>
      <c r="X89" s="13"/>
    </row>
    <row r="90" spans="1:24" ht="18" customHeight="1" x14ac:dyDescent="0.4">
      <c r="B90" s="13"/>
      <c r="C90" s="13"/>
      <c r="D90" s="64"/>
      <c r="E90" s="21"/>
      <c r="F90" s="11"/>
      <c r="G90" s="11"/>
      <c r="H90" s="11"/>
      <c r="I90" s="13"/>
      <c r="J90" s="12"/>
      <c r="K90" s="13"/>
      <c r="L90" s="12"/>
      <c r="M90" s="118"/>
      <c r="U90" s="13"/>
      <c r="V90" s="13"/>
      <c r="W90" s="13"/>
      <c r="X90" s="13"/>
    </row>
    <row r="91" spans="1:24" ht="18" customHeight="1" x14ac:dyDescent="0.4">
      <c r="A91" s="13"/>
      <c r="B91" s="13"/>
      <c r="C91" s="13"/>
      <c r="D91" s="21"/>
      <c r="E91" s="21"/>
      <c r="F91" s="21"/>
      <c r="G91" s="21"/>
      <c r="H91" s="21"/>
      <c r="I91" s="13"/>
      <c r="J91" s="12"/>
      <c r="K91" s="13"/>
      <c r="L91" s="12"/>
      <c r="M91" s="118"/>
      <c r="U91" s="13"/>
      <c r="V91" s="13"/>
      <c r="W91" s="13"/>
      <c r="X91" s="13"/>
    </row>
    <row r="92" spans="1:24" ht="18" customHeight="1" x14ac:dyDescent="0.4">
      <c r="A92" s="13"/>
      <c r="B92" s="13"/>
      <c r="C92" s="13"/>
      <c r="D92" s="21"/>
      <c r="E92" s="21"/>
      <c r="F92" s="11"/>
      <c r="G92" s="11"/>
      <c r="H92" s="11"/>
      <c r="I92" s="13"/>
      <c r="J92" s="12"/>
      <c r="K92" s="13"/>
      <c r="L92" s="12"/>
      <c r="M92" s="118"/>
      <c r="U92" s="13"/>
      <c r="V92" s="13"/>
      <c r="W92" s="13"/>
      <c r="X92" s="13"/>
    </row>
    <row r="93" spans="1:24" ht="18" customHeight="1" x14ac:dyDescent="0.4">
      <c r="A93" s="13"/>
      <c r="B93" s="14"/>
      <c r="C93" s="13"/>
      <c r="D93" s="65"/>
      <c r="E93" s="21"/>
      <c r="F93" s="12"/>
      <c r="G93" s="11"/>
      <c r="H93" s="12"/>
      <c r="I93" s="14"/>
      <c r="J93" s="12"/>
      <c r="K93" s="14"/>
      <c r="L93" s="12"/>
      <c r="M93" s="118"/>
      <c r="U93" s="13"/>
      <c r="V93" s="13"/>
      <c r="W93" s="13"/>
      <c r="X93" s="13"/>
    </row>
    <row r="94" spans="1:24" ht="18" customHeight="1" x14ac:dyDescent="0.4">
      <c r="M94" s="118"/>
      <c r="U94" s="13"/>
      <c r="V94" s="13"/>
      <c r="W94" s="13"/>
      <c r="X94" s="13"/>
    </row>
    <row r="95" spans="1:24" ht="18" customHeight="1" x14ac:dyDescent="0.4">
      <c r="M95" s="118"/>
      <c r="U95" s="13"/>
      <c r="V95" s="13"/>
      <c r="W95" s="13"/>
      <c r="X95" s="13"/>
    </row>
    <row r="96" spans="1:24" ht="18" customHeight="1" x14ac:dyDescent="0.4">
      <c r="A96" s="127"/>
      <c r="B96" s="19" t="s">
        <v>21</v>
      </c>
      <c r="C96" s="127"/>
      <c r="D96" s="19"/>
      <c r="F96" s="19" t="s">
        <v>21</v>
      </c>
      <c r="I96" s="127"/>
      <c r="J96" s="127"/>
      <c r="K96" s="127"/>
      <c r="L96" s="127"/>
      <c r="M96" s="118"/>
      <c r="U96" s="13"/>
      <c r="V96" s="13"/>
      <c r="W96" s="13"/>
      <c r="X96" s="13"/>
    </row>
    <row r="97" spans="1:24" ht="18" customHeight="1" x14ac:dyDescent="0.4">
      <c r="A97" s="127"/>
      <c r="B97" s="19"/>
      <c r="C97" s="127"/>
      <c r="D97" s="19"/>
      <c r="F97" s="19"/>
      <c r="I97" s="127"/>
      <c r="J97" s="127"/>
      <c r="K97" s="127"/>
      <c r="L97" s="127"/>
      <c r="M97" s="118"/>
      <c r="U97" s="13"/>
      <c r="V97" s="13"/>
      <c r="W97" s="13"/>
      <c r="X97" s="13"/>
    </row>
    <row r="98" spans="1:24" ht="18" customHeight="1" x14ac:dyDescent="0.4">
      <c r="A98" s="137"/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  <c r="U98" s="13"/>
      <c r="V98" s="13"/>
      <c r="W98" s="13"/>
      <c r="X98" s="13"/>
    </row>
  </sheetData>
  <mergeCells count="17">
    <mergeCell ref="A51:L51"/>
    <mergeCell ref="A98:L98"/>
    <mergeCell ref="F54:L54"/>
    <mergeCell ref="F55:H55"/>
    <mergeCell ref="J55:L55"/>
    <mergeCell ref="F56:H56"/>
    <mergeCell ref="A52:L52"/>
    <mergeCell ref="A53:L53"/>
    <mergeCell ref="J56:L56"/>
    <mergeCell ref="A2:L2"/>
    <mergeCell ref="F7:H7"/>
    <mergeCell ref="A3:L3"/>
    <mergeCell ref="F6:H6"/>
    <mergeCell ref="A4:L4"/>
    <mergeCell ref="F5:L5"/>
    <mergeCell ref="J6:L6"/>
    <mergeCell ref="J7:L7"/>
  </mergeCells>
  <phoneticPr fontId="0" type="noConversion"/>
  <conditionalFormatting sqref="K74:K75 I74:I75 G74:G75 E72:E75 F72:G72 K36:K37 I37 G36:G37 I36:J36 E34:E37 F34:G34 I34:K34 I72:K72">
    <cfRule type="expression" priority="10" stopIfTrue="1">
      <formula>"if(E11&gt;0,#,##0;(#,##0),"-")"</formula>
    </cfRule>
  </conditionalFormatting>
  <conditionalFormatting sqref="H34">
    <cfRule type="expression" priority="4" stopIfTrue="1">
      <formula>"if(E11&gt;0,#,##0;(#,##0),"-")"</formula>
    </cfRule>
  </conditionalFormatting>
  <conditionalFormatting sqref="L36 L34">
    <cfRule type="expression" priority="3" stopIfTrue="1">
      <formula>"if(E11&gt;0,#,##0;(#,##0),"-")"</formula>
    </cfRule>
  </conditionalFormatting>
  <conditionalFormatting sqref="H72">
    <cfRule type="expression" priority="2" stopIfTrue="1">
      <formula>"if(E11&gt;0,#,##0;(#,##0),"-")"</formula>
    </cfRule>
  </conditionalFormatting>
  <conditionalFormatting sqref="L72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horizontalDpi="4294967295" verticalDpi="4294967295" r:id="rId1"/>
  <headerFooter alignWithMargins="0">
    <oddFooter>&amp;C&amp;P</oddFooter>
  </headerFooter>
  <rowBreaks count="1" manualBreakCount="1">
    <brk id="49" max="11" man="1"/>
  </rowBreaks>
  <ignoredErrors>
    <ignoredError sqref="G57 I57 K57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6"/>
  <sheetViews>
    <sheetView view="pageBreakPreview" zoomScaleNormal="100" zoomScaleSheetLayoutView="100" workbookViewId="0">
      <selection activeCell="K27" sqref="K27"/>
    </sheetView>
  </sheetViews>
  <sheetFormatPr defaultRowHeight="18" x14ac:dyDescent="0.4"/>
  <cols>
    <col min="1" max="3" width="2.7109375" style="15" customWidth="1"/>
    <col min="4" max="4" width="40.85546875" style="15" customWidth="1"/>
    <col min="5" max="5" width="6.42578125" style="8" customWidth="1"/>
    <col min="6" max="6" width="0.7109375" style="8" customWidth="1"/>
    <col min="7" max="7" width="13.5703125" style="15" customWidth="1"/>
    <col min="8" max="8" width="0.7109375" style="15" customWidth="1"/>
    <col min="9" max="9" width="13.28515625" style="15" customWidth="1"/>
    <col min="10" max="10" width="0.5703125" style="15" customWidth="1"/>
    <col min="11" max="11" width="13.42578125" style="15" customWidth="1"/>
    <col min="12" max="12" width="0.7109375" style="15" customWidth="1"/>
    <col min="13" max="13" width="14" style="15" customWidth="1"/>
    <col min="14" max="14" width="1.7109375" style="15" customWidth="1"/>
    <col min="15" max="15" width="12.7109375" style="15" hidden="1" customWidth="1"/>
    <col min="16" max="16" width="13.28515625" style="15" hidden="1" customWidth="1"/>
    <col min="17" max="17" width="9.140625" style="15"/>
    <col min="18" max="18" width="10.140625" style="15" customWidth="1"/>
    <col min="19" max="16384" width="9.140625" style="15"/>
  </cols>
  <sheetData>
    <row r="1" spans="1:15" x14ac:dyDescent="0.4">
      <c r="A1" s="131" t="s">
        <v>52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5" x14ac:dyDescent="0.4">
      <c r="A2" s="136" t="s">
        <v>29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</row>
    <row r="3" spans="1:15" x14ac:dyDescent="0.4">
      <c r="A3" s="136" t="str">
        <f>+'งบกำไรขาดทุน Q4_64'!A4:L4</f>
        <v>สำหรับปีสิ้นสุดวันที่ 31 ธันวาคม 2564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5" x14ac:dyDescent="0.4">
      <c r="A4" s="126"/>
      <c r="B4" s="126"/>
      <c r="C4" s="126"/>
      <c r="D4" s="126"/>
      <c r="E4" s="126"/>
      <c r="F4" s="126"/>
      <c r="G4" s="139" t="s">
        <v>13</v>
      </c>
      <c r="H4" s="139"/>
      <c r="I4" s="139"/>
      <c r="J4" s="139"/>
      <c r="K4" s="139"/>
      <c r="L4" s="139"/>
      <c r="M4" s="139"/>
    </row>
    <row r="5" spans="1:15" x14ac:dyDescent="0.4">
      <c r="G5" s="139" t="s">
        <v>34</v>
      </c>
      <c r="H5" s="139"/>
      <c r="I5" s="139"/>
      <c r="J5" s="4"/>
      <c r="K5" s="139" t="s">
        <v>35</v>
      </c>
      <c r="L5" s="139"/>
      <c r="M5" s="139"/>
    </row>
    <row r="6" spans="1:15" x14ac:dyDescent="0.4">
      <c r="G6" s="133" t="s">
        <v>132</v>
      </c>
      <c r="H6" s="133"/>
      <c r="I6" s="133"/>
      <c r="J6" s="120"/>
      <c r="K6" s="133" t="str">
        <f>+G6</f>
        <v>สำหรับปีสิ้นสุดวันที่ 31 ธันวาคม</v>
      </c>
      <c r="L6" s="133"/>
      <c r="M6" s="133"/>
    </row>
    <row r="7" spans="1:15" ht="18.75" customHeight="1" x14ac:dyDescent="0.4">
      <c r="G7" s="32" t="s">
        <v>230</v>
      </c>
      <c r="H7" s="127"/>
      <c r="I7" s="32" t="s">
        <v>187</v>
      </c>
      <c r="J7" s="22"/>
      <c r="K7" s="32" t="str">
        <f>+G7</f>
        <v>2564</v>
      </c>
      <c r="L7" s="127"/>
      <c r="M7" s="32" t="str">
        <f>+I7</f>
        <v>2563</v>
      </c>
      <c r="N7" s="118"/>
      <c r="O7" s="22"/>
    </row>
    <row r="8" spans="1:15" ht="8.25" customHeight="1" x14ac:dyDescent="0.4">
      <c r="G8" s="22"/>
      <c r="H8" s="127"/>
      <c r="I8" s="22"/>
      <c r="J8" s="22"/>
      <c r="K8" s="22"/>
      <c r="L8" s="127"/>
      <c r="M8" s="22"/>
      <c r="N8" s="118"/>
      <c r="O8" s="22"/>
    </row>
    <row r="9" spans="1:15" x14ac:dyDescent="0.4">
      <c r="A9" s="10" t="s">
        <v>30</v>
      </c>
      <c r="B9" s="10"/>
      <c r="C9" s="10"/>
      <c r="D9" s="10"/>
      <c r="F9" s="16"/>
      <c r="G9" s="10"/>
      <c r="H9" s="10"/>
      <c r="I9" s="10"/>
      <c r="J9" s="10"/>
      <c r="K9" s="10"/>
      <c r="L9" s="31"/>
      <c r="M9" s="10"/>
    </row>
    <row r="10" spans="1:15" x14ac:dyDescent="0.4">
      <c r="A10" s="10"/>
      <c r="B10" s="10" t="s">
        <v>129</v>
      </c>
      <c r="C10" s="10"/>
      <c r="D10" s="10"/>
      <c r="E10" s="16"/>
      <c r="F10" s="16"/>
      <c r="G10" s="62">
        <f>'งบกำไรขาดทุน Q4_64'!F33</f>
        <v>445423839.16000003</v>
      </c>
      <c r="H10" s="62"/>
      <c r="I10" s="62">
        <f>'งบกำไรขาดทุน Q4_64'!H33</f>
        <v>60357951.729999982</v>
      </c>
      <c r="J10" s="62"/>
      <c r="K10" s="62">
        <f>'งบกำไรขาดทุน Q4_64'!J33</f>
        <v>192353936.72999996</v>
      </c>
      <c r="L10" s="62"/>
      <c r="M10" s="62">
        <f>'งบกำไรขาดทุน Q4_64'!L33</f>
        <v>-20748736.199999996</v>
      </c>
    </row>
    <row r="11" spans="1:15" x14ac:dyDescent="0.4">
      <c r="A11" s="10"/>
      <c r="B11" s="10" t="s">
        <v>31</v>
      </c>
      <c r="C11" s="10"/>
      <c r="D11" s="10"/>
      <c r="E11" s="16"/>
      <c r="F11" s="16"/>
      <c r="G11" s="62"/>
      <c r="H11" s="62"/>
      <c r="I11" s="62"/>
      <c r="J11" s="62"/>
      <c r="K11" s="62"/>
      <c r="L11" s="62"/>
      <c r="M11" s="62"/>
    </row>
    <row r="12" spans="1:15" x14ac:dyDescent="0.4">
      <c r="A12" s="10"/>
      <c r="B12" s="10"/>
      <c r="C12" s="10"/>
      <c r="D12" s="31" t="s">
        <v>4</v>
      </c>
      <c r="E12" s="17" t="s">
        <v>205</v>
      </c>
      <c r="F12" s="16"/>
      <c r="G12" s="62">
        <v>6434528.3899999997</v>
      </c>
      <c r="H12" s="62"/>
      <c r="I12" s="62">
        <v>4469561.66</v>
      </c>
      <c r="J12" s="62"/>
      <c r="K12" s="62">
        <v>5174187.9000000004</v>
      </c>
      <c r="L12" s="62"/>
      <c r="M12" s="62">
        <v>4469561.66</v>
      </c>
    </row>
    <row r="13" spans="1:15" x14ac:dyDescent="0.4">
      <c r="A13" s="10"/>
      <c r="B13" s="10"/>
      <c r="C13" s="10"/>
      <c r="D13" s="10" t="s">
        <v>96</v>
      </c>
      <c r="E13" s="17"/>
      <c r="F13" s="16"/>
      <c r="G13" s="62">
        <v>23220000</v>
      </c>
      <c r="H13" s="62"/>
      <c r="I13" s="62">
        <v>0</v>
      </c>
      <c r="J13" s="62"/>
      <c r="K13" s="62">
        <v>23220000</v>
      </c>
      <c r="L13" s="62"/>
      <c r="M13" s="62">
        <v>0</v>
      </c>
    </row>
    <row r="14" spans="1:15" x14ac:dyDescent="0.4">
      <c r="A14" s="10"/>
      <c r="B14" s="10"/>
      <c r="C14" s="10"/>
      <c r="D14" s="10" t="s">
        <v>225</v>
      </c>
      <c r="E14" s="17"/>
      <c r="F14" s="16"/>
      <c r="G14" s="62">
        <v>7820000</v>
      </c>
      <c r="H14" s="62"/>
      <c r="I14" s="62">
        <v>0</v>
      </c>
      <c r="J14" s="62"/>
      <c r="K14" s="62">
        <v>7820000</v>
      </c>
      <c r="L14" s="62"/>
      <c r="M14" s="62">
        <v>0</v>
      </c>
    </row>
    <row r="15" spans="1:15" x14ac:dyDescent="0.4">
      <c r="A15" s="10"/>
      <c r="B15" s="10"/>
      <c r="C15" s="10"/>
      <c r="D15" s="115" t="s">
        <v>202</v>
      </c>
      <c r="E15" s="73">
        <v>8.4</v>
      </c>
      <c r="F15" s="17"/>
      <c r="G15" s="62">
        <v>-293889569.37</v>
      </c>
      <c r="H15" s="80"/>
      <c r="I15" s="62">
        <v>-59621361.939999998</v>
      </c>
      <c r="J15" s="80"/>
      <c r="K15" s="62">
        <v>-52349221.149999999</v>
      </c>
      <c r="L15" s="62"/>
      <c r="M15" s="62">
        <v>55877577.219999999</v>
      </c>
    </row>
    <row r="16" spans="1:15" ht="19.5" customHeight="1" x14ac:dyDescent="0.4">
      <c r="A16" s="10"/>
      <c r="B16" s="10"/>
      <c r="C16" s="10"/>
      <c r="D16" s="31" t="s">
        <v>172</v>
      </c>
      <c r="E16" s="127"/>
      <c r="F16" s="17"/>
      <c r="G16" s="62">
        <v>-10579189.73</v>
      </c>
      <c r="H16" s="80"/>
      <c r="I16" s="62">
        <v>-22905118.120000001</v>
      </c>
      <c r="J16" s="80"/>
      <c r="K16" s="62">
        <v>-9010330.4600000009</v>
      </c>
      <c r="L16" s="62"/>
      <c r="M16" s="62">
        <v>-22044018.120000001</v>
      </c>
    </row>
    <row r="17" spans="1:13" ht="18" customHeight="1" x14ac:dyDescent="0.4">
      <c r="A17" s="10"/>
      <c r="B17" s="10"/>
      <c r="C17" s="10"/>
      <c r="D17" s="31" t="s">
        <v>111</v>
      </c>
      <c r="E17" s="16">
        <v>17</v>
      </c>
      <c r="F17" s="17"/>
      <c r="G17" s="62">
        <v>3386251</v>
      </c>
      <c r="H17" s="80"/>
      <c r="I17" s="62">
        <v>2498110</v>
      </c>
      <c r="J17" s="80"/>
      <c r="K17" s="62">
        <v>3222246</v>
      </c>
      <c r="L17" s="62"/>
      <c r="M17" s="62">
        <v>2310200</v>
      </c>
    </row>
    <row r="18" spans="1:13" x14ac:dyDescent="0.4">
      <c r="D18" s="120" t="s">
        <v>136</v>
      </c>
      <c r="E18" s="8">
        <v>19.100000000000001</v>
      </c>
      <c r="G18" s="15">
        <v>72248873.579999998</v>
      </c>
      <c r="I18" s="15">
        <v>16784253.120000001</v>
      </c>
      <c r="K18" s="15">
        <v>72248873.579999998</v>
      </c>
      <c r="M18" s="15">
        <v>16784253.120000001</v>
      </c>
    </row>
    <row r="19" spans="1:13" x14ac:dyDescent="0.4">
      <c r="A19" s="10"/>
      <c r="B19" s="10"/>
      <c r="C19" s="10"/>
      <c r="D19" s="120" t="s">
        <v>128</v>
      </c>
      <c r="E19" s="73">
        <v>19.100000000000001</v>
      </c>
      <c r="F19" s="17"/>
      <c r="G19" s="80">
        <v>-21375930.449999999</v>
      </c>
      <c r="H19" s="80"/>
      <c r="I19" s="80">
        <v>-17240479.800000001</v>
      </c>
      <c r="J19" s="80"/>
      <c r="K19" s="80">
        <v>-24999064.620000001</v>
      </c>
      <c r="L19" s="80"/>
      <c r="M19" s="80">
        <v>-18933675.800000001</v>
      </c>
    </row>
    <row r="20" spans="1:13" x14ac:dyDescent="0.4">
      <c r="A20" s="10"/>
      <c r="B20" s="10"/>
      <c r="C20" s="10"/>
      <c r="D20" s="31" t="s">
        <v>87</v>
      </c>
      <c r="E20" s="17"/>
      <c r="F20" s="17"/>
      <c r="G20" s="82">
        <v>8251301.3099999996</v>
      </c>
      <c r="H20" s="80"/>
      <c r="I20" s="82">
        <v>2381917.77</v>
      </c>
      <c r="J20" s="80"/>
      <c r="K20" s="82">
        <v>8439931.4399999995</v>
      </c>
      <c r="L20" s="80"/>
      <c r="M20" s="82">
        <v>2547163.6800000002</v>
      </c>
    </row>
    <row r="21" spans="1:13" x14ac:dyDescent="0.4">
      <c r="A21" s="10"/>
      <c r="B21" s="10" t="s">
        <v>72</v>
      </c>
      <c r="C21" s="10"/>
      <c r="D21" s="10"/>
      <c r="E21" s="17"/>
      <c r="F21" s="17"/>
      <c r="G21" s="62">
        <f>+SUM(G10:G20)</f>
        <v>240940103.89000005</v>
      </c>
      <c r="H21" s="80"/>
      <c r="I21" s="62">
        <f>+SUM(I10:I20)</f>
        <v>-13275165.580000013</v>
      </c>
      <c r="J21" s="80"/>
      <c r="K21" s="62">
        <f>+SUM(K10:K20)</f>
        <v>226120559.41999996</v>
      </c>
      <c r="L21" s="80"/>
      <c r="M21" s="62">
        <f>+SUM(M10:M20)</f>
        <v>20262325.560000006</v>
      </c>
    </row>
    <row r="22" spans="1:13" x14ac:dyDescent="0.4">
      <c r="A22" s="10"/>
      <c r="B22" s="10" t="s">
        <v>60</v>
      </c>
      <c r="C22" s="10"/>
      <c r="D22" s="10"/>
      <c r="E22" s="17"/>
      <c r="F22" s="17"/>
      <c r="G22" s="45"/>
      <c r="H22" s="72"/>
      <c r="I22" s="45"/>
      <c r="J22" s="72"/>
      <c r="K22" s="45"/>
      <c r="L22" s="72"/>
      <c r="M22" s="45"/>
    </row>
    <row r="23" spans="1:13" x14ac:dyDescent="0.4">
      <c r="A23" s="10"/>
      <c r="B23" s="10"/>
      <c r="C23" s="15" t="s">
        <v>190</v>
      </c>
      <c r="D23" s="10"/>
      <c r="E23" s="25">
        <v>8.3000000000000007</v>
      </c>
      <c r="F23" s="16"/>
      <c r="G23" s="62">
        <v>580886740.77999997</v>
      </c>
      <c r="H23" s="62"/>
      <c r="I23" s="62">
        <v>-71321670.870000005</v>
      </c>
      <c r="J23" s="62"/>
      <c r="K23" s="62">
        <v>576976696.03999996</v>
      </c>
      <c r="L23" s="62"/>
      <c r="M23" s="62">
        <v>33135302.329999998</v>
      </c>
    </row>
    <row r="24" spans="1:13" x14ac:dyDescent="0.4">
      <c r="A24" s="10"/>
      <c r="B24" s="10"/>
      <c r="C24" s="10" t="s">
        <v>90</v>
      </c>
      <c r="D24" s="10"/>
      <c r="E24" s="16">
        <v>4</v>
      </c>
      <c r="F24" s="16"/>
      <c r="G24" s="62">
        <v>-149238406.16999999</v>
      </c>
      <c r="H24" s="62"/>
      <c r="I24" s="62">
        <v>12757697.34</v>
      </c>
      <c r="J24" s="62"/>
      <c r="K24" s="62">
        <v>-86637303.75</v>
      </c>
      <c r="L24" s="62"/>
      <c r="M24" s="62">
        <v>11313197.34</v>
      </c>
    </row>
    <row r="25" spans="1:13" x14ac:dyDescent="0.4">
      <c r="A25" s="10"/>
      <c r="B25" s="10"/>
      <c r="C25" s="10" t="s">
        <v>89</v>
      </c>
      <c r="D25" s="10"/>
      <c r="E25" s="25">
        <v>2.2000000000000002</v>
      </c>
      <c r="F25" s="16"/>
      <c r="G25" s="62">
        <v>-203839267.97999999</v>
      </c>
      <c r="H25" s="62"/>
      <c r="I25" s="62">
        <v>11929240.380000001</v>
      </c>
      <c r="J25" s="62"/>
      <c r="K25" s="62">
        <v>-24660.37</v>
      </c>
      <c r="L25" s="62"/>
      <c r="M25" s="62">
        <v>8275764.7800000003</v>
      </c>
    </row>
    <row r="26" spans="1:13" x14ac:dyDescent="0.4">
      <c r="A26" s="10"/>
      <c r="B26" s="10"/>
      <c r="C26" s="10" t="s">
        <v>207</v>
      </c>
      <c r="D26" s="10"/>
      <c r="E26" s="16">
        <v>5</v>
      </c>
      <c r="F26" s="16"/>
      <c r="G26" s="62">
        <v>-97553164.609999999</v>
      </c>
      <c r="H26" s="62"/>
      <c r="I26" s="62">
        <v>31327493.800000004</v>
      </c>
      <c r="J26" s="62"/>
      <c r="K26" s="62">
        <v>-7025684</v>
      </c>
      <c r="L26" s="62"/>
      <c r="M26" s="62">
        <v>31295942.079999998</v>
      </c>
    </row>
    <row r="27" spans="1:13" x14ac:dyDescent="0.4">
      <c r="A27" s="10"/>
      <c r="B27" s="10"/>
      <c r="C27" s="10" t="s">
        <v>208</v>
      </c>
      <c r="D27" s="10"/>
      <c r="E27" s="25">
        <v>2.2999999999999998</v>
      </c>
      <c r="F27" s="16"/>
      <c r="G27" s="62">
        <v>0</v>
      </c>
      <c r="H27" s="62"/>
      <c r="I27" s="62">
        <v>0</v>
      </c>
      <c r="J27" s="62"/>
      <c r="K27" s="62">
        <v>-37804208.75</v>
      </c>
      <c r="L27" s="62"/>
      <c r="M27" s="62">
        <v>-2808656.64</v>
      </c>
    </row>
    <row r="28" spans="1:13" x14ac:dyDescent="0.4">
      <c r="A28" s="10"/>
      <c r="B28" s="10"/>
      <c r="C28" s="10" t="s">
        <v>220</v>
      </c>
      <c r="D28" s="10"/>
      <c r="E28" s="16">
        <v>6</v>
      </c>
      <c r="F28" s="16"/>
      <c r="G28" s="62">
        <v>-986845781.82000005</v>
      </c>
      <c r="H28" s="62"/>
      <c r="I28" s="62">
        <v>0</v>
      </c>
      <c r="J28" s="62"/>
      <c r="K28" s="62">
        <v>-102534.16</v>
      </c>
      <c r="L28" s="62"/>
      <c r="M28" s="62">
        <v>0</v>
      </c>
    </row>
    <row r="29" spans="1:13" x14ac:dyDescent="0.4">
      <c r="A29" s="10"/>
      <c r="B29" s="10"/>
      <c r="C29" s="10" t="s">
        <v>45</v>
      </c>
      <c r="D29" s="10"/>
      <c r="E29" s="16"/>
      <c r="F29" s="16"/>
      <c r="G29" s="62">
        <v>-2221005.16</v>
      </c>
      <c r="H29" s="62"/>
      <c r="I29" s="62">
        <v>22508376.920000002</v>
      </c>
      <c r="J29" s="62"/>
      <c r="K29" s="62">
        <v>-1051060.48</v>
      </c>
      <c r="L29" s="62"/>
      <c r="M29" s="62">
        <v>22039637.75</v>
      </c>
    </row>
    <row r="30" spans="1:13" x14ac:dyDescent="0.4">
      <c r="A30" s="10"/>
      <c r="B30" s="10"/>
      <c r="C30" s="10" t="s">
        <v>47</v>
      </c>
      <c r="D30" s="10"/>
      <c r="E30" s="9"/>
      <c r="F30" s="16"/>
      <c r="G30" s="62">
        <v>-4391100</v>
      </c>
      <c r="H30" s="62"/>
      <c r="I30" s="62">
        <v>309348555.52999997</v>
      </c>
      <c r="J30" s="62"/>
      <c r="K30" s="62">
        <v>-3319100</v>
      </c>
      <c r="L30" s="62"/>
      <c r="M30" s="62">
        <v>309348555.52999997</v>
      </c>
    </row>
    <row r="31" spans="1:13" x14ac:dyDescent="0.4">
      <c r="A31" s="10"/>
      <c r="B31" s="10" t="s">
        <v>61</v>
      </c>
      <c r="C31" s="10"/>
      <c r="D31" s="10"/>
      <c r="E31" s="16"/>
      <c r="F31" s="16"/>
      <c r="G31" s="62"/>
      <c r="H31" s="62"/>
      <c r="I31" s="62"/>
      <c r="J31" s="62"/>
      <c r="K31" s="62"/>
      <c r="L31" s="62"/>
      <c r="M31" s="62"/>
    </row>
    <row r="32" spans="1:13" x14ac:dyDescent="0.4">
      <c r="A32" s="10"/>
      <c r="B32" s="10"/>
      <c r="C32" s="10" t="s">
        <v>91</v>
      </c>
      <c r="D32" s="10"/>
      <c r="E32" s="16">
        <v>15</v>
      </c>
      <c r="F32" s="16"/>
      <c r="G32" s="62">
        <v>-840668.73</v>
      </c>
      <c r="H32" s="62"/>
      <c r="I32" s="62">
        <v>-199486529.86000001</v>
      </c>
      <c r="J32" s="62"/>
      <c r="K32" s="62">
        <v>0</v>
      </c>
      <c r="L32" s="62"/>
      <c r="M32" s="62">
        <v>-194140800</v>
      </c>
    </row>
    <row r="33" spans="1:25" x14ac:dyDescent="0.4">
      <c r="A33" s="10"/>
      <c r="B33" s="10"/>
      <c r="C33" s="10" t="s">
        <v>92</v>
      </c>
      <c r="D33" s="10"/>
      <c r="E33" s="25"/>
      <c r="F33" s="16"/>
      <c r="G33" s="62">
        <v>0</v>
      </c>
      <c r="H33" s="62"/>
      <c r="I33" s="62">
        <v>0</v>
      </c>
      <c r="J33" s="62"/>
      <c r="K33" s="62">
        <v>0</v>
      </c>
      <c r="L33" s="62"/>
      <c r="M33" s="62">
        <v>-89540000</v>
      </c>
    </row>
    <row r="34" spans="1:25" x14ac:dyDescent="0.4">
      <c r="A34" s="10"/>
      <c r="B34" s="10"/>
      <c r="C34" s="10" t="s">
        <v>209</v>
      </c>
      <c r="D34" s="10"/>
      <c r="E34" s="16">
        <v>16</v>
      </c>
      <c r="F34" s="16"/>
      <c r="G34" s="62">
        <v>-3736329.66</v>
      </c>
      <c r="H34" s="62"/>
      <c r="I34" s="62">
        <v>-42889756.399999999</v>
      </c>
      <c r="J34" s="62"/>
      <c r="K34" s="62">
        <v>4287657.16</v>
      </c>
      <c r="L34" s="62"/>
      <c r="M34" s="62">
        <v>-42787521.969999999</v>
      </c>
    </row>
    <row r="35" spans="1:25" x14ac:dyDescent="0.4">
      <c r="A35" s="10"/>
      <c r="B35" s="10"/>
      <c r="C35" s="10" t="s">
        <v>50</v>
      </c>
      <c r="D35" s="10"/>
      <c r="E35" s="16"/>
      <c r="F35" s="16"/>
      <c r="G35" s="62">
        <v>-7173097.2800000003</v>
      </c>
      <c r="H35" s="62"/>
      <c r="I35" s="62">
        <v>-160510086.88</v>
      </c>
      <c r="J35" s="62"/>
      <c r="K35" s="62">
        <v>-6960150.5099999998</v>
      </c>
      <c r="L35" s="62"/>
      <c r="M35" s="62">
        <v>-160365596.21000001</v>
      </c>
    </row>
    <row r="36" spans="1:25" x14ac:dyDescent="0.4">
      <c r="A36" s="10"/>
      <c r="B36" s="10"/>
      <c r="C36" s="10" t="s">
        <v>165</v>
      </c>
      <c r="D36" s="10"/>
      <c r="E36" s="16"/>
      <c r="F36" s="16"/>
      <c r="G36" s="82">
        <v>9509177</v>
      </c>
      <c r="H36" s="62"/>
      <c r="I36" s="82">
        <v>2498110</v>
      </c>
      <c r="J36" s="62"/>
      <c r="K36" s="82">
        <v>9427774</v>
      </c>
      <c r="L36" s="62"/>
      <c r="M36" s="82">
        <v>2310200</v>
      </c>
    </row>
    <row r="37" spans="1:25" s="10" customFormat="1" x14ac:dyDescent="0.4">
      <c r="B37" s="10" t="s">
        <v>76</v>
      </c>
      <c r="E37" s="16"/>
      <c r="F37" s="16"/>
      <c r="G37" s="62">
        <f>SUM(G21:G36)</f>
        <v>-624502799.73999989</v>
      </c>
      <c r="H37" s="62"/>
      <c r="I37" s="62">
        <f>SUM(I21:I36)</f>
        <v>-97113735.620000035</v>
      </c>
      <c r="J37" s="62"/>
      <c r="K37" s="62">
        <f>SUM(K21:K36)</f>
        <v>673887984.5999999</v>
      </c>
      <c r="L37" s="62"/>
      <c r="M37" s="62">
        <f>SUM(M21:M36)</f>
        <v>-51661649.450000048</v>
      </c>
    </row>
    <row r="38" spans="1:25" s="10" customFormat="1" x14ac:dyDescent="0.4">
      <c r="C38" s="10" t="s">
        <v>77</v>
      </c>
      <c r="E38" s="16"/>
      <c r="F38" s="16"/>
      <c r="G38" s="62">
        <v>-8251301.3099999996</v>
      </c>
      <c r="H38" s="62"/>
      <c r="I38" s="62">
        <v>-2381917.77</v>
      </c>
      <c r="J38" s="62"/>
      <c r="K38" s="62">
        <v>-8439931.4399999995</v>
      </c>
      <c r="L38" s="62"/>
      <c r="M38" s="62">
        <v>-2547163.6800000002</v>
      </c>
    </row>
    <row r="39" spans="1:25" s="10" customFormat="1" x14ac:dyDescent="0.4">
      <c r="C39" s="10" t="s">
        <v>78</v>
      </c>
      <c r="E39" s="16"/>
      <c r="F39" s="16"/>
      <c r="G39" s="62">
        <v>-29574323.239999998</v>
      </c>
      <c r="H39" s="62"/>
      <c r="I39" s="62">
        <v>-17811566.390000001</v>
      </c>
      <c r="J39" s="62"/>
      <c r="K39" s="62">
        <v>-29574323.239999998</v>
      </c>
      <c r="L39" s="62"/>
      <c r="M39" s="62">
        <v>-17605469.050000001</v>
      </c>
    </row>
    <row r="40" spans="1:25" x14ac:dyDescent="0.4">
      <c r="A40" s="10"/>
      <c r="B40" s="10"/>
      <c r="C40" s="10"/>
      <c r="D40" s="10" t="s">
        <v>79</v>
      </c>
      <c r="E40" s="16"/>
      <c r="F40" s="16"/>
      <c r="G40" s="77">
        <f>SUM(G37:G39)</f>
        <v>-662328424.28999984</v>
      </c>
      <c r="H40" s="62"/>
      <c r="I40" s="77">
        <f>SUM(I37:I39)</f>
        <v>-117307219.78000003</v>
      </c>
      <c r="J40" s="62"/>
      <c r="K40" s="77">
        <f>SUM(K37:K39)</f>
        <v>635873729.91999984</v>
      </c>
      <c r="L40" s="62"/>
      <c r="M40" s="77">
        <f>SUM(M37:M39)</f>
        <v>-71814282.180000052</v>
      </c>
    </row>
    <row r="41" spans="1:25" ht="12" customHeight="1" x14ac:dyDescent="0.4">
      <c r="A41" s="10"/>
      <c r="B41" s="10"/>
      <c r="C41" s="10"/>
      <c r="D41" s="10"/>
      <c r="E41" s="16"/>
      <c r="F41" s="16"/>
      <c r="G41" s="80"/>
      <c r="H41" s="62"/>
      <c r="I41" s="80"/>
      <c r="J41" s="62"/>
      <c r="K41" s="80"/>
      <c r="L41" s="62"/>
      <c r="M41" s="80"/>
    </row>
    <row r="42" spans="1:25" x14ac:dyDescent="0.4">
      <c r="A42" s="120" t="s">
        <v>131</v>
      </c>
      <c r="B42" s="10"/>
      <c r="C42" s="10"/>
      <c r="D42" s="10"/>
      <c r="E42" s="16"/>
      <c r="F42" s="16"/>
      <c r="G42" s="80"/>
      <c r="H42" s="62"/>
      <c r="I42" s="80"/>
      <c r="J42" s="62"/>
      <c r="K42" s="80"/>
      <c r="L42" s="62"/>
      <c r="M42" s="80"/>
    </row>
    <row r="43" spans="1:25" x14ac:dyDescent="0.4">
      <c r="A43" s="120"/>
      <c r="B43" s="10"/>
      <c r="C43" s="10"/>
      <c r="D43" s="10"/>
      <c r="E43" s="16"/>
      <c r="F43" s="16"/>
      <c r="G43" s="18"/>
      <c r="H43" s="9"/>
      <c r="I43" s="18"/>
      <c r="J43" s="9"/>
      <c r="K43" s="18"/>
      <c r="L43" s="9"/>
      <c r="M43" s="18"/>
    </row>
    <row r="44" spans="1:25" x14ac:dyDescent="0.4">
      <c r="A44" s="120"/>
      <c r="B44" s="10"/>
      <c r="C44" s="10"/>
      <c r="D44" s="10"/>
      <c r="E44" s="16"/>
      <c r="F44" s="16"/>
      <c r="G44" s="18"/>
      <c r="H44" s="9"/>
      <c r="I44" s="18"/>
      <c r="J44" s="9"/>
      <c r="K44" s="18"/>
      <c r="L44" s="9"/>
      <c r="M44" s="18"/>
    </row>
    <row r="45" spans="1:25" s="5" customFormat="1" x14ac:dyDescent="0.4">
      <c r="A45" s="127"/>
      <c r="B45" s="19" t="s">
        <v>21</v>
      </c>
      <c r="C45" s="127"/>
      <c r="D45" s="19"/>
      <c r="E45" s="127"/>
      <c r="F45" s="19" t="s">
        <v>21</v>
      </c>
      <c r="G45" s="127"/>
      <c r="H45" s="127"/>
      <c r="I45" s="127"/>
      <c r="J45" s="127"/>
      <c r="K45" s="127"/>
      <c r="L45" s="127"/>
      <c r="M45" s="127"/>
      <c r="N45" s="13"/>
      <c r="O45" s="13"/>
      <c r="P45" s="18"/>
      <c r="Q45" s="13"/>
      <c r="R45" s="13"/>
      <c r="S45" s="13"/>
      <c r="T45" s="13"/>
      <c r="U45" s="13"/>
      <c r="V45" s="13"/>
      <c r="W45" s="13"/>
      <c r="X45" s="13"/>
      <c r="Y45" s="13"/>
    </row>
    <row r="46" spans="1:25" s="5" customFormat="1" x14ac:dyDescent="0.4">
      <c r="A46" s="127"/>
      <c r="B46" s="19"/>
      <c r="C46" s="127"/>
      <c r="D46" s="19"/>
      <c r="E46" s="127"/>
      <c r="F46" s="19"/>
      <c r="G46" s="127"/>
      <c r="H46" s="127"/>
      <c r="I46" s="127"/>
      <c r="J46" s="127"/>
      <c r="K46" s="127"/>
      <c r="L46" s="127"/>
      <c r="M46" s="127"/>
      <c r="N46" s="13"/>
      <c r="O46" s="13"/>
      <c r="P46" s="18"/>
      <c r="Q46" s="13"/>
      <c r="R46" s="13"/>
      <c r="S46" s="13"/>
      <c r="T46" s="13"/>
      <c r="U46" s="13"/>
      <c r="V46" s="13"/>
      <c r="W46" s="13"/>
      <c r="X46" s="13"/>
      <c r="Y46" s="13"/>
    </row>
    <row r="47" spans="1:25" x14ac:dyDescent="0.4">
      <c r="A47" s="131" t="s">
        <v>52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</row>
    <row r="48" spans="1:25" x14ac:dyDescent="0.4">
      <c r="A48" s="136" t="s">
        <v>29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</row>
    <row r="49" spans="1:15" x14ac:dyDescent="0.4">
      <c r="A49" s="136" t="str">
        <f>+A3</f>
        <v>สำหรับปีสิ้นสุดวันที่ 31 ธันวาคม 2564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</row>
    <row r="50" spans="1:15" x14ac:dyDescent="0.4">
      <c r="A50" s="126"/>
      <c r="B50" s="126"/>
      <c r="C50" s="126"/>
      <c r="D50" s="126"/>
      <c r="E50" s="126"/>
      <c r="F50" s="126"/>
      <c r="G50" s="139" t="s">
        <v>13</v>
      </c>
      <c r="H50" s="139"/>
      <c r="I50" s="139"/>
      <c r="J50" s="139"/>
      <c r="K50" s="139"/>
      <c r="L50" s="139"/>
      <c r="M50" s="139"/>
    </row>
    <row r="51" spans="1:15" x14ac:dyDescent="0.4">
      <c r="G51" s="139" t="s">
        <v>34</v>
      </c>
      <c r="H51" s="139"/>
      <c r="I51" s="139"/>
      <c r="J51" s="4"/>
      <c r="K51" s="139" t="s">
        <v>35</v>
      </c>
      <c r="L51" s="139"/>
      <c r="M51" s="139"/>
    </row>
    <row r="52" spans="1:15" x14ac:dyDescent="0.4">
      <c r="G52" s="133" t="str">
        <f>+G6</f>
        <v>สำหรับปีสิ้นสุดวันที่ 31 ธันวาคม</v>
      </c>
      <c r="H52" s="133"/>
      <c r="I52" s="133"/>
      <c r="J52" s="120"/>
      <c r="K52" s="133" t="str">
        <f>+K6</f>
        <v>สำหรับปีสิ้นสุดวันที่ 31 ธันวาคม</v>
      </c>
      <c r="L52" s="133"/>
      <c r="M52" s="133"/>
    </row>
    <row r="53" spans="1:15" ht="18.75" customHeight="1" x14ac:dyDescent="0.4">
      <c r="G53" s="32" t="str">
        <f>+G7</f>
        <v>2564</v>
      </c>
      <c r="H53" s="127"/>
      <c r="I53" s="32" t="str">
        <f>+I7</f>
        <v>2563</v>
      </c>
      <c r="J53" s="22"/>
      <c r="K53" s="32" t="str">
        <f>+K7</f>
        <v>2564</v>
      </c>
      <c r="L53" s="127"/>
      <c r="M53" s="32" t="str">
        <f>+M7</f>
        <v>2563</v>
      </c>
      <c r="N53" s="118"/>
      <c r="O53" s="22"/>
    </row>
    <row r="54" spans="1:15" x14ac:dyDescent="0.4">
      <c r="A54" s="10" t="s">
        <v>7</v>
      </c>
      <c r="B54" s="10"/>
      <c r="C54" s="10"/>
      <c r="D54" s="10"/>
      <c r="E54" s="16"/>
      <c r="F54" s="16"/>
      <c r="G54" s="9"/>
      <c r="H54" s="9"/>
      <c r="I54" s="9"/>
      <c r="J54" s="9"/>
      <c r="K54" s="9"/>
      <c r="L54" s="9"/>
      <c r="M54" s="9"/>
    </row>
    <row r="55" spans="1:15" x14ac:dyDescent="0.4">
      <c r="A55" s="10"/>
      <c r="B55" s="10" t="s">
        <v>203</v>
      </c>
      <c r="C55" s="10"/>
      <c r="D55" s="10"/>
      <c r="E55" s="127">
        <v>10</v>
      </c>
      <c r="F55" s="16"/>
      <c r="G55" s="62">
        <v>-57.59</v>
      </c>
      <c r="H55" s="62"/>
      <c r="I55" s="62">
        <v>1.86</v>
      </c>
      <c r="J55" s="62"/>
      <c r="K55" s="62">
        <v>0</v>
      </c>
      <c r="L55" s="62"/>
      <c r="M55" s="62">
        <v>0</v>
      </c>
    </row>
    <row r="56" spans="1:15" s="10" customFormat="1" x14ac:dyDescent="0.4">
      <c r="B56" s="10" t="s">
        <v>204</v>
      </c>
      <c r="E56" s="16" t="s">
        <v>205</v>
      </c>
      <c r="F56" s="16"/>
      <c r="G56" s="62">
        <v>-22131290.109999999</v>
      </c>
      <c r="H56" s="62"/>
      <c r="I56" s="62">
        <v>-5449920.7800000003</v>
      </c>
      <c r="J56" s="62"/>
      <c r="K56" s="62">
        <v>-4774339.3</v>
      </c>
      <c r="L56" s="62"/>
      <c r="M56" s="62">
        <v>-5449920.7800000003</v>
      </c>
    </row>
    <row r="57" spans="1:15" x14ac:dyDescent="0.4">
      <c r="A57" s="10"/>
      <c r="B57" s="10" t="s">
        <v>173</v>
      </c>
      <c r="D57" s="10"/>
      <c r="E57" s="16" t="s">
        <v>206</v>
      </c>
      <c r="F57" s="16"/>
      <c r="G57" s="62">
        <v>500000</v>
      </c>
      <c r="H57" s="62"/>
      <c r="I57" s="62">
        <v>41500000</v>
      </c>
      <c r="J57" s="62"/>
      <c r="K57" s="62">
        <v>500000</v>
      </c>
      <c r="L57" s="62"/>
      <c r="M57" s="62">
        <v>41500000</v>
      </c>
    </row>
    <row r="58" spans="1:15" x14ac:dyDescent="0.4">
      <c r="A58" s="10"/>
      <c r="B58" s="10" t="s">
        <v>174</v>
      </c>
      <c r="D58" s="10"/>
      <c r="E58" s="25">
        <v>2.4</v>
      </c>
      <c r="F58" s="16"/>
      <c r="G58" s="62">
        <v>0</v>
      </c>
      <c r="H58" s="62"/>
      <c r="I58" s="62">
        <v>0</v>
      </c>
      <c r="J58" s="62"/>
      <c r="K58" s="62">
        <v>-1443926602.5</v>
      </c>
      <c r="L58" s="62"/>
      <c r="M58" s="62">
        <v>31081343.600000001</v>
      </c>
    </row>
    <row r="59" spans="1:15" x14ac:dyDescent="0.4">
      <c r="A59" s="10"/>
      <c r="B59" s="10" t="s">
        <v>172</v>
      </c>
      <c r="C59" s="10"/>
      <c r="D59" s="10"/>
      <c r="E59" s="127"/>
      <c r="F59" s="16"/>
      <c r="G59" s="62">
        <v>10579189.73</v>
      </c>
      <c r="H59" s="62"/>
      <c r="I59" s="62">
        <v>22905118.120000001</v>
      </c>
      <c r="J59" s="62"/>
      <c r="K59" s="62">
        <v>9010330.4600000009</v>
      </c>
      <c r="L59" s="62"/>
      <c r="M59" s="62">
        <v>22044018.120000001</v>
      </c>
    </row>
    <row r="60" spans="1:15" x14ac:dyDescent="0.4">
      <c r="A60" s="10"/>
      <c r="B60" s="10"/>
      <c r="C60" s="10"/>
      <c r="D60" s="10" t="s">
        <v>73</v>
      </c>
      <c r="E60" s="16"/>
      <c r="F60" s="16"/>
      <c r="G60" s="77">
        <f>SUM(G55:G59)</f>
        <v>-11052157.969999999</v>
      </c>
      <c r="H60" s="80"/>
      <c r="I60" s="77">
        <f>SUM(I55:I59)</f>
        <v>58955199.200000003</v>
      </c>
      <c r="J60" s="80"/>
      <c r="K60" s="77">
        <f>SUM(K55:K59)</f>
        <v>-1439190611.3399999</v>
      </c>
      <c r="L60" s="80"/>
      <c r="M60" s="77">
        <f>SUM(M55:M59)</f>
        <v>89175440.939999998</v>
      </c>
    </row>
    <row r="61" spans="1:15" x14ac:dyDescent="0.4">
      <c r="A61" s="10" t="s">
        <v>11</v>
      </c>
      <c r="B61" s="10"/>
      <c r="C61" s="10"/>
      <c r="D61" s="10"/>
      <c r="E61" s="16"/>
      <c r="F61" s="16"/>
      <c r="G61" s="80"/>
      <c r="H61" s="80"/>
      <c r="I61" s="80"/>
      <c r="J61" s="80"/>
      <c r="K61" s="80"/>
      <c r="L61" s="80"/>
      <c r="M61" s="80"/>
    </row>
    <row r="62" spans="1:15" s="10" customFormat="1" x14ac:dyDescent="0.4">
      <c r="B62" s="10" t="s">
        <v>175</v>
      </c>
      <c r="E62" s="16">
        <v>14</v>
      </c>
      <c r="F62" s="16"/>
      <c r="G62" s="62">
        <v>425000000</v>
      </c>
      <c r="H62" s="62"/>
      <c r="I62" s="62">
        <v>-350000000</v>
      </c>
      <c r="J62" s="62"/>
      <c r="K62" s="62">
        <v>425000000</v>
      </c>
      <c r="L62" s="62"/>
      <c r="M62" s="62">
        <v>-350000000</v>
      </c>
    </row>
    <row r="63" spans="1:15" s="10" customFormat="1" x14ac:dyDescent="0.4">
      <c r="B63" s="10" t="s">
        <v>139</v>
      </c>
      <c r="E63" s="25"/>
      <c r="F63" s="16"/>
      <c r="G63" s="62">
        <v>0</v>
      </c>
      <c r="H63" s="62"/>
      <c r="I63" s="62">
        <v>0</v>
      </c>
      <c r="J63" s="62"/>
      <c r="K63" s="62">
        <v>27000000</v>
      </c>
      <c r="L63" s="62"/>
      <c r="M63" s="62">
        <v>0</v>
      </c>
    </row>
    <row r="64" spans="1:15" s="10" customFormat="1" x14ac:dyDescent="0.4">
      <c r="B64" s="13" t="s">
        <v>229</v>
      </c>
      <c r="E64" s="16">
        <v>21</v>
      </c>
      <c r="F64" s="16"/>
      <c r="G64" s="80">
        <v>546230416.80000007</v>
      </c>
      <c r="H64" s="62"/>
      <c r="I64" s="62">
        <v>0</v>
      </c>
      <c r="J64" s="62"/>
      <c r="K64" s="80">
        <v>546230416.80000007</v>
      </c>
      <c r="L64" s="62"/>
      <c r="M64" s="80">
        <v>0</v>
      </c>
    </row>
    <row r="65" spans="1:16" s="10" customFormat="1" x14ac:dyDescent="0.4">
      <c r="B65" s="13" t="s">
        <v>160</v>
      </c>
      <c r="E65" s="16">
        <v>21</v>
      </c>
      <c r="F65" s="16"/>
      <c r="G65" s="80">
        <v>55113529.530000001</v>
      </c>
      <c r="H65" s="62"/>
      <c r="I65" s="62">
        <v>250204824.25</v>
      </c>
      <c r="J65" s="62"/>
      <c r="K65" s="80">
        <v>55113529.530000001</v>
      </c>
      <c r="L65" s="62"/>
      <c r="M65" s="80">
        <v>250204824.25</v>
      </c>
    </row>
    <row r="66" spans="1:16" s="10" customFormat="1" x14ac:dyDescent="0.4">
      <c r="B66" s="13" t="s">
        <v>181</v>
      </c>
      <c r="E66" s="16"/>
      <c r="F66" s="16"/>
      <c r="G66" s="62"/>
      <c r="H66" s="62"/>
      <c r="I66" s="62"/>
      <c r="J66" s="62"/>
      <c r="K66" s="80"/>
      <c r="L66" s="62"/>
      <c r="M66" s="80"/>
    </row>
    <row r="67" spans="1:16" s="10" customFormat="1" x14ac:dyDescent="0.4">
      <c r="B67" s="13"/>
      <c r="C67" s="10" t="s">
        <v>182</v>
      </c>
      <c r="E67" s="16">
        <v>22</v>
      </c>
      <c r="F67" s="16"/>
      <c r="G67" s="62">
        <v>27133215.079999998</v>
      </c>
      <c r="H67" s="62"/>
      <c r="I67" s="62">
        <v>857800</v>
      </c>
      <c r="J67" s="62"/>
      <c r="K67" s="80">
        <v>27133215.079999998</v>
      </c>
      <c r="L67" s="62"/>
      <c r="M67" s="80">
        <v>857800</v>
      </c>
    </row>
    <row r="68" spans="1:16" x14ac:dyDescent="0.4">
      <c r="A68" s="10"/>
      <c r="B68" s="10" t="s">
        <v>176</v>
      </c>
      <c r="C68" s="10"/>
      <c r="D68" s="10"/>
      <c r="E68" s="16">
        <v>20</v>
      </c>
      <c r="F68" s="16"/>
      <c r="G68" s="82">
        <v>-223136712.5</v>
      </c>
      <c r="H68" s="80"/>
      <c r="I68" s="82">
        <v>-411417948.06</v>
      </c>
      <c r="J68" s="80"/>
      <c r="K68" s="82">
        <v>-223136712.5</v>
      </c>
      <c r="L68" s="80"/>
      <c r="M68" s="82">
        <v>-411417948.06</v>
      </c>
    </row>
    <row r="69" spans="1:16" hidden="1" x14ac:dyDescent="0.4">
      <c r="A69" s="10"/>
      <c r="B69" s="10" t="s">
        <v>130</v>
      </c>
      <c r="C69" s="10"/>
      <c r="D69" s="10"/>
      <c r="E69" s="127">
        <v>4.3</v>
      </c>
      <c r="F69" s="16"/>
      <c r="G69" s="82">
        <f>-132351417.18+132351417.18</f>
        <v>0</v>
      </c>
      <c r="H69" s="80"/>
      <c r="I69" s="82">
        <f>-132351417.18+132351417.18</f>
        <v>0</v>
      </c>
      <c r="J69" s="80"/>
      <c r="K69" s="82">
        <v>0</v>
      </c>
      <c r="L69" s="80"/>
      <c r="M69" s="82">
        <v>0</v>
      </c>
    </row>
    <row r="70" spans="1:16" x14ac:dyDescent="0.4">
      <c r="A70" s="10"/>
      <c r="B70" s="10"/>
      <c r="C70" s="10"/>
      <c r="D70" s="10" t="s">
        <v>74</v>
      </c>
      <c r="E70" s="16"/>
      <c r="F70" s="16"/>
      <c r="G70" s="82">
        <f>SUM(G62:G69)</f>
        <v>830340448.91000009</v>
      </c>
      <c r="H70" s="80"/>
      <c r="I70" s="82">
        <f>SUM(I62:I69)</f>
        <v>-510355323.81</v>
      </c>
      <c r="J70" s="80"/>
      <c r="K70" s="82">
        <f>SUM(K62:K69)</f>
        <v>857340448.91000009</v>
      </c>
      <c r="L70" s="80"/>
      <c r="M70" s="82">
        <f>SUM(M62:M69)</f>
        <v>-510355323.81</v>
      </c>
    </row>
    <row r="71" spans="1:16" ht="9" hidden="1" customHeight="1" x14ac:dyDescent="0.4">
      <c r="A71" s="10"/>
      <c r="B71" s="10"/>
      <c r="C71" s="10"/>
      <c r="D71" s="10"/>
      <c r="E71" s="16"/>
      <c r="F71" s="16"/>
      <c r="G71" s="80"/>
      <c r="H71" s="80"/>
      <c r="I71" s="80"/>
      <c r="J71" s="80"/>
      <c r="K71" s="80"/>
      <c r="L71" s="80"/>
      <c r="M71" s="80"/>
    </row>
    <row r="72" spans="1:16" x14ac:dyDescent="0.4">
      <c r="A72" s="10" t="s">
        <v>53</v>
      </c>
      <c r="B72" s="10"/>
      <c r="C72" s="10"/>
      <c r="D72" s="10"/>
      <c r="E72" s="16"/>
      <c r="F72" s="16"/>
      <c r="G72" s="77">
        <v>34314751.310000002</v>
      </c>
      <c r="H72" s="80"/>
      <c r="I72" s="77">
        <v>-3442418.84</v>
      </c>
      <c r="J72" s="80"/>
      <c r="K72" s="82">
        <v>0</v>
      </c>
      <c r="L72" s="80"/>
      <c r="M72" s="82">
        <v>0</v>
      </c>
    </row>
    <row r="73" spans="1:16" x14ac:dyDescent="0.4">
      <c r="A73" s="10" t="s">
        <v>12</v>
      </c>
      <c r="B73" s="10"/>
      <c r="C73" s="10"/>
      <c r="D73" s="10"/>
      <c r="E73" s="16"/>
      <c r="F73" s="16"/>
      <c r="G73" s="99">
        <f>+G70+G60+G40+G72</f>
        <v>191274617.96000022</v>
      </c>
      <c r="H73" s="62"/>
      <c r="I73" s="99">
        <f>+I70+I60+I40+I72</f>
        <v>-572149763.23000014</v>
      </c>
      <c r="J73" s="80"/>
      <c r="K73" s="81">
        <f>+K70+K60+K40+K72</f>
        <v>54023567.49000001</v>
      </c>
      <c r="L73" s="80"/>
      <c r="M73" s="81">
        <f>+M70+M60+M40+M72</f>
        <v>-492994165.05000007</v>
      </c>
    </row>
    <row r="74" spans="1:16" x14ac:dyDescent="0.4">
      <c r="A74" s="10" t="s">
        <v>137</v>
      </c>
      <c r="B74" s="10"/>
      <c r="C74" s="10"/>
      <c r="D74" s="10"/>
      <c r="E74" s="16"/>
      <c r="F74" s="16"/>
      <c r="G74" s="75">
        <v>150221013.30000001</v>
      </c>
      <c r="H74" s="62"/>
      <c r="I74" s="75">
        <v>722370776.52999997</v>
      </c>
      <c r="J74" s="62"/>
      <c r="K74" s="62">
        <v>90042735.870000005</v>
      </c>
      <c r="L74" s="62"/>
      <c r="M74" s="62">
        <v>583036900.91999996</v>
      </c>
      <c r="O74" s="7">
        <f>-G74+'งบแสดงฐานะการเงิน Q4_64'!H11</f>
        <v>0</v>
      </c>
      <c r="P74" s="15">
        <f>K74-'งบแสดงฐานะการเงิน Q4_64'!L11</f>
        <v>0</v>
      </c>
    </row>
    <row r="75" spans="1:16" ht="18.75" thickBot="1" x14ac:dyDescent="0.45">
      <c r="A75" s="10" t="s">
        <v>138</v>
      </c>
      <c r="B75" s="10"/>
      <c r="C75" s="10"/>
      <c r="D75" s="10"/>
      <c r="E75" s="16"/>
      <c r="F75" s="16"/>
      <c r="G75" s="78">
        <f>SUM(G73:G74)</f>
        <v>341495631.26000023</v>
      </c>
      <c r="H75" s="62"/>
      <c r="I75" s="78">
        <f>SUM(I73:I74)</f>
        <v>150221013.29999983</v>
      </c>
      <c r="J75" s="62"/>
      <c r="K75" s="78">
        <f>SUM(K73:K74)</f>
        <v>144066303.36000001</v>
      </c>
      <c r="L75" s="62"/>
      <c r="M75" s="78">
        <f>SUM(M73:M74)</f>
        <v>90042735.869999886</v>
      </c>
      <c r="O75" s="15">
        <f>G75-'งบแสดงฐานะการเงิน Q4_64'!F11</f>
        <v>0</v>
      </c>
      <c r="P75" s="15">
        <f>K75-'งบแสดงฐานะการเงิน Q4_64'!J11</f>
        <v>0</v>
      </c>
    </row>
    <row r="76" spans="1:16" ht="9" customHeight="1" thickTop="1" x14ac:dyDescent="0.4">
      <c r="A76" s="10"/>
      <c r="B76" s="10"/>
      <c r="C76" s="10"/>
      <c r="D76" s="10"/>
      <c r="E76" s="16"/>
      <c r="F76" s="16"/>
      <c r="G76" s="80"/>
      <c r="H76" s="62"/>
      <c r="I76" s="80"/>
      <c r="J76" s="62"/>
      <c r="K76" s="80"/>
      <c r="L76" s="62"/>
      <c r="M76" s="80"/>
    </row>
    <row r="77" spans="1:16" s="68" customFormat="1" x14ac:dyDescent="0.4">
      <c r="A77" s="10"/>
      <c r="B77" s="10"/>
      <c r="C77" s="10"/>
      <c r="D77" s="10"/>
      <c r="E77" s="67"/>
      <c r="F77" s="67"/>
      <c r="G77" s="71"/>
      <c r="H77" s="67"/>
      <c r="I77" s="69"/>
      <c r="J77" s="67"/>
      <c r="K77" s="71"/>
      <c r="L77" s="67"/>
      <c r="M77" s="71"/>
    </row>
    <row r="78" spans="1:16" s="68" customFormat="1" x14ac:dyDescent="0.4">
      <c r="A78" s="10" t="s">
        <v>183</v>
      </c>
      <c r="B78" s="10"/>
      <c r="C78" s="10"/>
      <c r="D78" s="10"/>
      <c r="E78" s="16"/>
      <c r="F78" s="67"/>
      <c r="G78" s="9"/>
      <c r="H78" s="69"/>
      <c r="I78" s="9"/>
      <c r="J78" s="69"/>
      <c r="K78" s="9"/>
      <c r="L78" s="69"/>
      <c r="M78" s="9"/>
    </row>
    <row r="79" spans="1:16" s="68" customFormat="1" x14ac:dyDescent="0.4">
      <c r="A79" s="10"/>
      <c r="B79" s="10" t="s">
        <v>228</v>
      </c>
      <c r="C79" s="10"/>
      <c r="D79" s="10"/>
      <c r="E79" s="25">
        <v>2.2999999999999998</v>
      </c>
      <c r="F79" s="67"/>
      <c r="G79" s="9">
        <v>3394700</v>
      </c>
      <c r="H79" s="69"/>
      <c r="I79" s="9">
        <v>0</v>
      </c>
      <c r="J79" s="69"/>
      <c r="K79" s="9">
        <v>3394700</v>
      </c>
      <c r="L79" s="69"/>
      <c r="M79" s="9">
        <v>0</v>
      </c>
    </row>
    <row r="80" spans="1:16" s="68" customFormat="1" x14ac:dyDescent="0.4">
      <c r="A80" s="10"/>
      <c r="B80" s="10" t="s">
        <v>231</v>
      </c>
      <c r="C80" s="10"/>
      <c r="D80" s="10"/>
      <c r="E80" s="16">
        <v>12</v>
      </c>
      <c r="F80" s="67"/>
      <c r="G80" s="9">
        <v>404987</v>
      </c>
      <c r="H80" s="69"/>
      <c r="I80" s="9">
        <v>0</v>
      </c>
      <c r="J80" s="69"/>
      <c r="K80" s="9">
        <v>0</v>
      </c>
      <c r="L80" s="69"/>
      <c r="M80" s="9">
        <v>0</v>
      </c>
    </row>
    <row r="81" spans="1:25" s="68" customFormat="1" x14ac:dyDescent="0.4">
      <c r="A81" s="10"/>
      <c r="B81" s="10" t="s">
        <v>226</v>
      </c>
      <c r="C81" s="10"/>
      <c r="D81" s="10"/>
      <c r="E81" s="16">
        <v>6</v>
      </c>
      <c r="F81" s="67"/>
      <c r="G81" s="9">
        <v>3799687</v>
      </c>
      <c r="H81" s="69"/>
      <c r="I81" s="9">
        <v>0</v>
      </c>
      <c r="J81" s="69"/>
      <c r="K81" s="9">
        <v>0</v>
      </c>
      <c r="L81" s="69"/>
      <c r="M81" s="9">
        <v>0</v>
      </c>
    </row>
    <row r="82" spans="1:25" s="68" customFormat="1" x14ac:dyDescent="0.4">
      <c r="A82" s="10"/>
      <c r="B82" s="10" t="s">
        <v>227</v>
      </c>
      <c r="C82" s="10"/>
      <c r="D82" s="10"/>
      <c r="E82" s="67"/>
      <c r="F82" s="67"/>
      <c r="G82" s="9">
        <v>0</v>
      </c>
      <c r="H82" s="67"/>
      <c r="I82" s="9">
        <v>0</v>
      </c>
      <c r="J82" s="67"/>
      <c r="K82" s="71">
        <v>3394700</v>
      </c>
      <c r="L82" s="67"/>
      <c r="M82" s="9">
        <v>0</v>
      </c>
    </row>
    <row r="83" spans="1:25" s="68" customFormat="1" x14ac:dyDescent="0.4">
      <c r="A83" s="10"/>
      <c r="B83" s="10"/>
      <c r="C83" s="10"/>
      <c r="D83" s="10"/>
      <c r="E83" s="67"/>
      <c r="F83" s="67"/>
      <c r="G83" s="71"/>
      <c r="H83" s="67"/>
      <c r="I83" s="69"/>
      <c r="J83" s="67"/>
      <c r="K83" s="71"/>
      <c r="L83" s="67"/>
      <c r="M83" s="71"/>
    </row>
    <row r="84" spans="1:25" s="68" customFormat="1" x14ac:dyDescent="0.4">
      <c r="A84" s="120" t="s">
        <v>131</v>
      </c>
      <c r="B84" s="67"/>
      <c r="D84" s="67"/>
      <c r="E84" s="67"/>
      <c r="F84" s="67"/>
      <c r="G84" s="71"/>
      <c r="H84" s="67"/>
      <c r="I84" s="69"/>
      <c r="J84" s="67"/>
      <c r="K84" s="71"/>
      <c r="L84" s="67"/>
      <c r="M84" s="71"/>
    </row>
    <row r="85" spans="1:25" s="68" customFormat="1" x14ac:dyDescent="0.4">
      <c r="B85" s="67"/>
      <c r="D85" s="67"/>
      <c r="E85" s="67"/>
      <c r="F85" s="67"/>
      <c r="G85" s="71"/>
      <c r="H85" s="67"/>
      <c r="I85" s="69"/>
      <c r="J85" s="67"/>
      <c r="K85" s="71"/>
      <c r="L85" s="67"/>
      <c r="M85" s="71"/>
    </row>
    <row r="87" spans="1:25" x14ac:dyDescent="0.4">
      <c r="A87" s="120"/>
    </row>
    <row r="88" spans="1:25" x14ac:dyDescent="0.4">
      <c r="A88" s="120"/>
    </row>
    <row r="89" spans="1:25" x14ac:dyDescent="0.4">
      <c r="A89" s="120"/>
    </row>
    <row r="90" spans="1:25" s="5" customFormat="1" x14ac:dyDescent="0.4">
      <c r="A90" s="127"/>
      <c r="B90" s="19" t="s">
        <v>21</v>
      </c>
      <c r="C90" s="127"/>
      <c r="D90" s="19"/>
      <c r="E90" s="127"/>
      <c r="F90" s="19" t="s">
        <v>21</v>
      </c>
      <c r="G90" s="127"/>
      <c r="H90" s="127"/>
      <c r="I90" s="127"/>
      <c r="J90" s="127"/>
      <c r="K90" s="127"/>
      <c r="L90" s="127"/>
      <c r="M90" s="127"/>
      <c r="N90" s="13"/>
      <c r="O90" s="13"/>
      <c r="P90" s="18"/>
      <c r="Q90" s="13"/>
      <c r="R90" s="13"/>
      <c r="S90" s="13"/>
      <c r="T90" s="13"/>
      <c r="U90" s="13"/>
      <c r="V90" s="13"/>
      <c r="W90" s="13"/>
      <c r="X90" s="13"/>
      <c r="Y90" s="13"/>
    </row>
    <row r="91" spans="1:25" x14ac:dyDescent="0.4">
      <c r="E91" s="61"/>
      <c r="O91" s="52"/>
    </row>
    <row r="92" spans="1:25" x14ac:dyDescent="0.4">
      <c r="A92" s="137"/>
      <c r="B92" s="137"/>
      <c r="C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</row>
    <row r="93" spans="1:25" hidden="1" x14ac:dyDescent="0.4"/>
    <row r="94" spans="1:25" hidden="1" x14ac:dyDescent="0.4">
      <c r="A94" s="120"/>
      <c r="D94" s="6" t="s">
        <v>62</v>
      </c>
      <c r="E94" s="126"/>
      <c r="F94" s="126"/>
      <c r="G94" s="9">
        <f>+'งบแสดงฐานะการเงิน Q4_64'!F11</f>
        <v>341495631.25999999</v>
      </c>
      <c r="H94" s="18"/>
      <c r="I94" s="9">
        <v>150221013.30000001</v>
      </c>
      <c r="J94" s="18"/>
      <c r="K94" s="9">
        <f>+'งบแสดงฐานะการเงิน Q4_64'!J11</f>
        <v>144066303.36000001</v>
      </c>
      <c r="L94" s="9"/>
      <c r="M94" s="9">
        <v>90042735.870000005</v>
      </c>
    </row>
    <row r="95" spans="1:25" hidden="1" x14ac:dyDescent="0.4">
      <c r="A95" s="120"/>
      <c r="D95" s="6" t="s">
        <v>63</v>
      </c>
      <c r="E95" s="126"/>
      <c r="F95" s="126"/>
      <c r="G95" s="9">
        <f>+G94-G75</f>
        <v>0</v>
      </c>
      <c r="H95" s="9"/>
      <c r="I95" s="9">
        <f>+I94-I75</f>
        <v>0</v>
      </c>
      <c r="J95" s="9"/>
      <c r="K95" s="9">
        <f>+K94-K75</f>
        <v>0</v>
      </c>
      <c r="L95" s="9"/>
      <c r="M95" s="9">
        <f>+M94-M75</f>
        <v>1.1920928955078125E-7</v>
      </c>
    </row>
    <row r="96" spans="1:25" x14ac:dyDescent="0.4">
      <c r="A96" s="120"/>
      <c r="E96" s="126"/>
      <c r="F96" s="126"/>
    </row>
    <row r="97" spans="5:6" x14ac:dyDescent="0.4">
      <c r="E97" s="126"/>
      <c r="F97" s="126"/>
    </row>
    <row r="98" spans="5:6" x14ac:dyDescent="0.4">
      <c r="E98" s="126"/>
      <c r="F98" s="126"/>
    </row>
    <row r="99" spans="5:6" x14ac:dyDescent="0.4">
      <c r="E99" s="126"/>
      <c r="F99" s="126"/>
    </row>
    <row r="100" spans="5:6" x14ac:dyDescent="0.4">
      <c r="E100" s="126"/>
      <c r="F100" s="126"/>
    </row>
    <row r="101" spans="5:6" x14ac:dyDescent="0.4">
      <c r="E101" s="126"/>
      <c r="F101" s="126"/>
    </row>
    <row r="102" spans="5:6" x14ac:dyDescent="0.4">
      <c r="E102" s="126"/>
      <c r="F102" s="126"/>
    </row>
    <row r="103" spans="5:6" x14ac:dyDescent="0.4">
      <c r="E103" s="126"/>
      <c r="F103" s="126"/>
    </row>
    <row r="104" spans="5:6" x14ac:dyDescent="0.4">
      <c r="E104" s="126"/>
      <c r="F104" s="126"/>
    </row>
    <row r="105" spans="5:6" x14ac:dyDescent="0.4">
      <c r="E105" s="126"/>
      <c r="F105" s="126"/>
    </row>
    <row r="106" spans="5:6" x14ac:dyDescent="0.4">
      <c r="E106" s="126"/>
      <c r="F106" s="126"/>
    </row>
    <row r="107" spans="5:6" x14ac:dyDescent="0.4">
      <c r="E107" s="126"/>
      <c r="F107" s="126"/>
    </row>
    <row r="108" spans="5:6" x14ac:dyDescent="0.4">
      <c r="E108" s="126"/>
      <c r="F108" s="126"/>
    </row>
    <row r="109" spans="5:6" x14ac:dyDescent="0.4">
      <c r="E109" s="126"/>
      <c r="F109" s="126"/>
    </row>
    <row r="110" spans="5:6" x14ac:dyDescent="0.4">
      <c r="E110" s="126"/>
      <c r="F110" s="126"/>
    </row>
    <row r="111" spans="5:6" x14ac:dyDescent="0.4">
      <c r="E111" s="126"/>
      <c r="F111" s="126"/>
    </row>
    <row r="112" spans="5:6" x14ac:dyDescent="0.4">
      <c r="E112" s="126"/>
      <c r="F112" s="126"/>
    </row>
    <row r="113" spans="5:6" x14ac:dyDescent="0.4">
      <c r="E113" s="126"/>
      <c r="F113" s="126"/>
    </row>
    <row r="114" spans="5:6" x14ac:dyDescent="0.4">
      <c r="E114" s="126"/>
      <c r="F114" s="126"/>
    </row>
    <row r="115" spans="5:6" x14ac:dyDescent="0.4">
      <c r="E115" s="126"/>
      <c r="F115" s="126"/>
    </row>
    <row r="116" spans="5:6" x14ac:dyDescent="0.4">
      <c r="E116" s="126"/>
      <c r="F116" s="126"/>
    </row>
    <row r="117" spans="5:6" x14ac:dyDescent="0.4">
      <c r="E117" s="126"/>
      <c r="F117" s="126"/>
    </row>
    <row r="118" spans="5:6" x14ac:dyDescent="0.4">
      <c r="E118" s="126"/>
      <c r="F118" s="126"/>
    </row>
    <row r="119" spans="5:6" x14ac:dyDescent="0.4">
      <c r="E119" s="126"/>
      <c r="F119" s="126"/>
    </row>
    <row r="120" spans="5:6" x14ac:dyDescent="0.4">
      <c r="E120" s="126"/>
      <c r="F120" s="126"/>
    </row>
    <row r="121" spans="5:6" x14ac:dyDescent="0.4">
      <c r="E121" s="126"/>
      <c r="F121" s="126"/>
    </row>
    <row r="122" spans="5:6" x14ac:dyDescent="0.4">
      <c r="E122" s="126"/>
      <c r="F122" s="126"/>
    </row>
    <row r="123" spans="5:6" x14ac:dyDescent="0.4">
      <c r="E123" s="126"/>
      <c r="F123" s="126"/>
    </row>
    <row r="124" spans="5:6" x14ac:dyDescent="0.4">
      <c r="E124" s="126"/>
      <c r="F124" s="126"/>
    </row>
    <row r="125" spans="5:6" x14ac:dyDescent="0.4">
      <c r="E125" s="126"/>
      <c r="F125" s="126"/>
    </row>
    <row r="126" spans="5:6" x14ac:dyDescent="0.4">
      <c r="E126" s="126"/>
      <c r="F126" s="126"/>
    </row>
  </sheetData>
  <mergeCells count="17">
    <mergeCell ref="G6:I6"/>
    <mergeCell ref="K6:M6"/>
    <mergeCell ref="A3:M3"/>
    <mergeCell ref="A1:M1"/>
    <mergeCell ref="A2:M2"/>
    <mergeCell ref="K5:M5"/>
    <mergeCell ref="G4:M4"/>
    <mergeCell ref="G5:I5"/>
    <mergeCell ref="A92:M92"/>
    <mergeCell ref="G51:I51"/>
    <mergeCell ref="A47:M47"/>
    <mergeCell ref="A48:M48"/>
    <mergeCell ref="K51:M51"/>
    <mergeCell ref="G50:M50"/>
    <mergeCell ref="G52:I52"/>
    <mergeCell ref="K52:M52"/>
    <mergeCell ref="A49:M49"/>
  </mergeCells>
  <phoneticPr fontId="0" type="noConversion"/>
  <pageMargins left="0.55000000000000004" right="0" top="1.05" bottom="0" header="0.5" footer="0"/>
  <pageSetup paperSize="9" scale="93" firstPageNumber="8" orientation="portrait" useFirstPageNumber="1" horizontalDpi="4294967295" verticalDpi="4294967295" r:id="rId1"/>
  <headerFooter alignWithMargins="0">
    <oddFooter>&amp;C&amp;P</oddFooter>
  </headerFooter>
  <rowBreaks count="1" manualBreakCount="1">
    <brk id="46" max="12" man="1"/>
  </rowBreaks>
  <ignoredErrors>
    <ignoredError sqref="H53 J53 L7 J7 H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Q4_64</vt:lpstr>
      <vt:lpstr>เปลี่ยนแปลงรวม</vt:lpstr>
      <vt:lpstr>เปลี่ยนแปลงเฉพาะ</vt:lpstr>
      <vt:lpstr>งบกำไรขาดทุน Q4_64</vt:lpstr>
      <vt:lpstr>งบกระแส</vt:lpstr>
      <vt:lpstr>'งบแสดงฐานะการเงิน Q4_64'!chaiyut</vt:lpstr>
      <vt:lpstr>'งบกำไรขาดทุน Q4_64'!chaiyut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Q4_64'!Print_Area</vt:lpstr>
      <vt:lpstr>งบกระแส!Print_Area</vt:lpstr>
      <vt:lpstr>'งบกำไรขาดทุน Q4_64'!Print_Area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2022-02-24T07:53:16Z</cp:lastPrinted>
  <dcterms:created xsi:type="dcterms:W3CDTF">2003-04-30T06:44:25Z</dcterms:created>
  <dcterms:modified xsi:type="dcterms:W3CDTF">2022-02-25T10:22:38Z</dcterms:modified>
</cp:coreProperties>
</file>