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2\9.Draft AMT\Q2-2022 (AMT)\AMT Q2-2022 (CY 10.08.22) T\"/>
    </mc:Choice>
  </mc:AlternateContent>
  <xr:revisionPtr revIDLastSave="0" documentId="13_ncr:1_{5A8F5AE9-0A42-4A38-A84D-E162D727EDDA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BS_Q2-65" sheetId="50" r:id="rId1"/>
    <sheet name="PL_Q2-65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CashFlow!$A$143</definedName>
    <definedName name="_xlnm.Print_Area" localSheetId="0">'BS_Q2-65'!$A$1:$L$135</definedName>
    <definedName name="_xlnm.Print_Area" localSheetId="4">CashFlow!$A$1:$M$95</definedName>
    <definedName name="_xlnm.Print_Area" localSheetId="3">'Changed-Com'!$A$1:$X$44</definedName>
    <definedName name="_xlnm.Print_Area" localSheetId="2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1">'PL_Q2-65'!$A$1:$L$202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49" l="1"/>
  <c r="T35" i="49"/>
  <c r="V35" i="49" s="1"/>
  <c r="Z35" i="49" s="1"/>
  <c r="T33" i="48"/>
  <c r="X33" i="48" s="1"/>
  <c r="K67" i="47"/>
  <c r="G67" i="47"/>
  <c r="T32" i="49"/>
  <c r="V32" i="49" s="1"/>
  <c r="Z32" i="49" s="1"/>
  <c r="T30" i="48"/>
  <c r="X30" i="48" s="1"/>
  <c r="M71" i="47" l="1"/>
  <c r="M64" i="47"/>
  <c r="I71" i="47"/>
  <c r="I64" i="47"/>
  <c r="M10" i="47"/>
  <c r="L125" i="58" l="1"/>
  <c r="L129" i="58" s="1"/>
  <c r="L121" i="58"/>
  <c r="L108" i="58"/>
  <c r="H125" i="58"/>
  <c r="H129" i="58" s="1"/>
  <c r="H121" i="58"/>
  <c r="L28" i="58"/>
  <c r="L20" i="58"/>
  <c r="L8" i="58"/>
  <c r="H28" i="58"/>
  <c r="H20" i="58"/>
  <c r="H130" i="58" l="1"/>
  <c r="H132" i="58" s="1"/>
  <c r="H134" i="58" s="1"/>
  <c r="H137" i="58" s="1"/>
  <c r="L29" i="58"/>
  <c r="L31" i="58" s="1"/>
  <c r="L33" i="58" s="1"/>
  <c r="H29" i="58"/>
  <c r="H31" i="58" s="1"/>
  <c r="H33" i="58" s="1"/>
  <c r="L130" i="58"/>
  <c r="L132" i="58" s="1"/>
  <c r="L134" i="58" s="1"/>
  <c r="L137" i="58" s="1"/>
  <c r="L146" i="58" s="1"/>
  <c r="H146" i="58"/>
  <c r="H142" i="58"/>
  <c r="H139" i="58"/>
  <c r="H36" i="58" l="1"/>
  <c r="H41" i="58" s="1"/>
  <c r="I12" i="47"/>
  <c r="I27" i="47" s="1"/>
  <c r="I43" i="47" s="1"/>
  <c r="I46" i="47" s="1"/>
  <c r="I73" i="47" s="1"/>
  <c r="I75" i="47" s="1"/>
  <c r="L36" i="58"/>
  <c r="M12" i="47"/>
  <c r="M27" i="47" s="1"/>
  <c r="M43" i="47" s="1"/>
  <c r="M46" i="47" s="1"/>
  <c r="M73" i="47" s="1"/>
  <c r="M75" i="47" s="1"/>
  <c r="L41" i="58"/>
  <c r="H38" i="58"/>
  <c r="L139" i="58"/>
  <c r="H45" i="58"/>
  <c r="L142" i="58"/>
  <c r="L45" i="58" l="1"/>
  <c r="L38" i="58"/>
  <c r="L181" i="58"/>
  <c r="J181" i="58"/>
  <c r="H181" i="58"/>
  <c r="F181" i="58"/>
  <c r="L175" i="58"/>
  <c r="J175" i="58"/>
  <c r="H175" i="58"/>
  <c r="F175" i="58"/>
  <c r="H162" i="58"/>
  <c r="F162" i="58"/>
  <c r="F161" i="58"/>
  <c r="A157" i="58"/>
  <c r="A155" i="58"/>
  <c r="J129" i="58"/>
  <c r="F129" i="58"/>
  <c r="J121" i="58"/>
  <c r="F121" i="58"/>
  <c r="L162" i="58"/>
  <c r="J108" i="58"/>
  <c r="J162" i="58" s="1"/>
  <c r="J107" i="58"/>
  <c r="J161" i="58" s="1"/>
  <c r="F74" i="58"/>
  <c r="R36" i="49"/>
  <c r="T15" i="49"/>
  <c r="V15" i="49" s="1"/>
  <c r="Z15" i="49" s="1"/>
  <c r="T19" i="49"/>
  <c r="V19" i="49" s="1"/>
  <c r="Z19" i="49" s="1"/>
  <c r="T18" i="49"/>
  <c r="V18" i="49" s="1"/>
  <c r="Z18" i="49" s="1"/>
  <c r="F130" i="58" l="1"/>
  <c r="F132" i="58" s="1"/>
  <c r="F134" i="58" s="1"/>
  <c r="F137" i="58" s="1"/>
  <c r="J130" i="58"/>
  <c r="J132" i="58" s="1"/>
  <c r="J134" i="58" s="1"/>
  <c r="J164" i="58" s="1"/>
  <c r="J177" i="58" s="1"/>
  <c r="J180" i="58" s="1"/>
  <c r="J182" i="58" s="1"/>
  <c r="H164" i="58"/>
  <c r="H177" i="58" s="1"/>
  <c r="H180" i="58" s="1"/>
  <c r="H182" i="58" s="1"/>
  <c r="L164" i="58"/>
  <c r="L177" i="58" s="1"/>
  <c r="L180" i="58" s="1"/>
  <c r="L182" i="58" s="1"/>
  <c r="X13" i="48"/>
  <c r="X17" i="48"/>
  <c r="X16" i="48"/>
  <c r="F164" i="58" l="1"/>
  <c r="F177" i="58" s="1"/>
  <c r="F180" i="58" s="1"/>
  <c r="F182" i="58" s="1"/>
  <c r="J137" i="58"/>
  <c r="J146" i="58" s="1"/>
  <c r="F146" i="58"/>
  <c r="F139" i="58"/>
  <c r="F142" i="58"/>
  <c r="L33" i="50"/>
  <c r="J142" i="58" l="1"/>
  <c r="J139" i="58"/>
  <c r="T33" i="49"/>
  <c r="V33" i="49" s="1"/>
  <c r="Z33" i="49" s="1"/>
  <c r="T31" i="49"/>
  <c r="V31" i="49" s="1"/>
  <c r="Z31" i="49" s="1"/>
  <c r="X31" i="48"/>
  <c r="X29" i="48"/>
  <c r="K9" i="47" l="1"/>
  <c r="K10" i="47"/>
  <c r="V22" i="48"/>
  <c r="V24" i="48" s="1"/>
  <c r="X18" i="48"/>
  <c r="R23" i="49"/>
  <c r="N23" i="49" s="1"/>
  <c r="P23" i="49"/>
  <c r="L61" i="58"/>
  <c r="J8" i="58"/>
  <c r="J61" i="58" s="1"/>
  <c r="L75" i="50"/>
  <c r="L70" i="50"/>
  <c r="H75" i="50"/>
  <c r="H70" i="50"/>
  <c r="H54" i="50"/>
  <c r="H97" i="50" s="1"/>
  <c r="L39" i="50"/>
  <c r="L28" i="50"/>
  <c r="L8" i="50"/>
  <c r="L54" i="50" s="1"/>
  <c r="L97" i="50" s="1"/>
  <c r="H39" i="50"/>
  <c r="H28" i="50"/>
  <c r="F20" i="58"/>
  <c r="F24" i="48"/>
  <c r="P36" i="49"/>
  <c r="X36" i="49"/>
  <c r="X41" i="49" s="1"/>
  <c r="F115" i="50" s="1"/>
  <c r="P38" i="49"/>
  <c r="A51" i="50"/>
  <c r="A94" i="50" s="1"/>
  <c r="J75" i="50"/>
  <c r="F75" i="50"/>
  <c r="H38" i="48"/>
  <c r="J108" i="50" s="1"/>
  <c r="H24" i="48"/>
  <c r="H41" i="49"/>
  <c r="F108" i="50" s="1"/>
  <c r="H26" i="49"/>
  <c r="H61" i="58"/>
  <c r="F61" i="58"/>
  <c r="H114" i="50"/>
  <c r="H116" i="50" s="1"/>
  <c r="T28" i="49"/>
  <c r="V28" i="49" s="1"/>
  <c r="X26" i="49"/>
  <c r="P21" i="49"/>
  <c r="T21" i="49" s="1"/>
  <c r="T20" i="49"/>
  <c r="V20" i="49" s="1"/>
  <c r="Z20" i="49" s="1"/>
  <c r="L26" i="49"/>
  <c r="J26" i="49"/>
  <c r="F26" i="49"/>
  <c r="D26" i="49"/>
  <c r="L74" i="58"/>
  <c r="J74" i="58"/>
  <c r="V34" i="48" s="1"/>
  <c r="H74" i="58"/>
  <c r="R38" i="49"/>
  <c r="X26" i="48"/>
  <c r="T19" i="48"/>
  <c r="X19" i="48" s="1"/>
  <c r="R24" i="48"/>
  <c r="P24" i="48"/>
  <c r="N24" i="48"/>
  <c r="L24" i="48"/>
  <c r="J24" i="48"/>
  <c r="D24" i="48"/>
  <c r="G71" i="47"/>
  <c r="K71" i="47"/>
  <c r="J7" i="58"/>
  <c r="J60" i="58" s="1"/>
  <c r="F60" i="58"/>
  <c r="J20" i="58"/>
  <c r="J28" i="58"/>
  <c r="K64" i="47"/>
  <c r="F28" i="58"/>
  <c r="X32" i="48"/>
  <c r="R38" i="48"/>
  <c r="J111" i="50" s="1"/>
  <c r="J70" i="50"/>
  <c r="J38" i="48"/>
  <c r="J109" i="50" s="1"/>
  <c r="F38" i="48"/>
  <c r="D38" i="48"/>
  <c r="J107" i="50" s="1"/>
  <c r="J41" i="49"/>
  <c r="F109" i="50" s="1"/>
  <c r="F41" i="49"/>
  <c r="L41" i="49"/>
  <c r="F111" i="50" s="1"/>
  <c r="AD41" i="49" s="1"/>
  <c r="D41" i="49"/>
  <c r="F107" i="50" s="1"/>
  <c r="L114" i="50"/>
  <c r="L116" i="50" s="1"/>
  <c r="G64" i="47"/>
  <c r="F80" i="58"/>
  <c r="H80" i="58"/>
  <c r="A54" i="58"/>
  <c r="A56" i="58"/>
  <c r="J80" i="58"/>
  <c r="L80" i="58"/>
  <c r="F70" i="50"/>
  <c r="T34" i="49"/>
  <c r="V34" i="49" s="1"/>
  <c r="Z34" i="49" s="1"/>
  <c r="J8" i="50"/>
  <c r="J54" i="50" s="1"/>
  <c r="J97" i="50" s="1"/>
  <c r="F54" i="50"/>
  <c r="F97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8" i="48"/>
  <c r="N38" i="48"/>
  <c r="P38" i="48"/>
  <c r="F39" i="50"/>
  <c r="F28" i="50"/>
  <c r="F11" i="57"/>
  <c r="L60" i="56"/>
  <c r="M60" i="56" s="1"/>
  <c r="G40" i="56"/>
  <c r="G45" i="56" s="1"/>
  <c r="M7" i="56"/>
  <c r="P117" i="50"/>
  <c r="T117" i="50"/>
  <c r="J44" i="56"/>
  <c r="E22" i="57"/>
  <c r="E23" i="57" s="1"/>
  <c r="M23" i="56"/>
  <c r="J10" i="56"/>
  <c r="M10" i="56" s="1"/>
  <c r="M22" i="56"/>
  <c r="L89" i="56"/>
  <c r="L56" i="56" s="1"/>
  <c r="F40" i="56" l="1"/>
  <c r="E40" i="56"/>
  <c r="G84" i="56"/>
  <c r="G87" i="56" s="1"/>
  <c r="G89" i="56" s="1"/>
  <c r="G56" i="56" s="1"/>
  <c r="R26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38" i="49"/>
  <c r="V36" i="48"/>
  <c r="T36" i="48" s="1"/>
  <c r="X36" i="48" s="1"/>
  <c r="T22" i="48"/>
  <c r="X22" i="48" s="1"/>
  <c r="J29" i="58"/>
  <c r="J31" i="58" s="1"/>
  <c r="J33" i="58" s="1"/>
  <c r="K12" i="47" s="1"/>
  <c r="K27" i="47" s="1"/>
  <c r="F29" i="58"/>
  <c r="F31" i="58" s="1"/>
  <c r="F33" i="58" s="1"/>
  <c r="F36" i="58" s="1"/>
  <c r="J40" i="50"/>
  <c r="F76" i="50"/>
  <c r="P41" i="49"/>
  <c r="N38" i="49"/>
  <c r="R41" i="49"/>
  <c r="T36" i="49"/>
  <c r="P26" i="49"/>
  <c r="L76" i="50"/>
  <c r="L117" i="50" s="1"/>
  <c r="J76" i="50"/>
  <c r="F40" i="50"/>
  <c r="L40" i="50"/>
  <c r="H40" i="50"/>
  <c r="E45" i="56"/>
  <c r="H63" i="58"/>
  <c r="H76" i="58" s="1"/>
  <c r="H79" i="58" s="1"/>
  <c r="H81" i="58" s="1"/>
  <c r="I98" i="47"/>
  <c r="M26" i="56"/>
  <c r="O26" i="56" s="1"/>
  <c r="J28" i="56"/>
  <c r="J39" i="56"/>
  <c r="M39" i="56" s="1"/>
  <c r="O39" i="56" s="1"/>
  <c r="T23" i="49"/>
  <c r="V23" i="49" s="1"/>
  <c r="Z23" i="49" s="1"/>
  <c r="J76" i="56"/>
  <c r="G14" i="57"/>
  <c r="F45" i="56"/>
  <c r="F66" i="56" s="1"/>
  <c r="F67" i="56" s="1"/>
  <c r="J36" i="56"/>
  <c r="D28" i="56"/>
  <c r="D29" i="56" s="1"/>
  <c r="J18" i="56"/>
  <c r="M47" i="56"/>
  <c r="H76" i="50"/>
  <c r="H117" i="50" s="1"/>
  <c r="C45" i="57"/>
  <c r="M76" i="56"/>
  <c r="O76" i="56" s="1"/>
  <c r="Z28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41" i="49" l="1"/>
  <c r="F113" i="50" s="1"/>
  <c r="V38" i="49"/>
  <c r="Z38" i="49" s="1"/>
  <c r="J79" i="56"/>
  <c r="M79" i="56" s="1"/>
  <c r="J56" i="56"/>
  <c r="M56" i="56" s="1"/>
  <c r="M28" i="56"/>
  <c r="M98" i="47"/>
  <c r="V38" i="48"/>
  <c r="K43" i="47"/>
  <c r="K46" i="47" s="1"/>
  <c r="K73" i="47" s="1"/>
  <c r="K75" i="47" s="1"/>
  <c r="K98" i="47" s="1"/>
  <c r="G12" i="47"/>
  <c r="G27" i="47" s="1"/>
  <c r="G43" i="47" s="1"/>
  <c r="G46" i="47" s="1"/>
  <c r="G73" i="47" s="1"/>
  <c r="G75" i="47" s="1"/>
  <c r="G98" i="47" s="1"/>
  <c r="F63" i="58"/>
  <c r="F76" i="58" s="1"/>
  <c r="F79" i="58" s="1"/>
  <c r="F81" i="58" s="1"/>
  <c r="J63" i="58"/>
  <c r="J76" i="58" s="1"/>
  <c r="J79" i="58" s="1"/>
  <c r="J81" i="58" s="1"/>
  <c r="J36" i="58"/>
  <c r="J41" i="58" s="1"/>
  <c r="L63" i="58"/>
  <c r="L76" i="58" s="1"/>
  <c r="L79" i="58" s="1"/>
  <c r="L81" i="58" s="1"/>
  <c r="T26" i="49"/>
  <c r="N21" i="49"/>
  <c r="V21" i="49" s="1"/>
  <c r="Z21" i="49" s="1"/>
  <c r="Z26" i="49" s="1"/>
  <c r="L136" i="50"/>
  <c r="H136" i="50"/>
  <c r="J82" i="56"/>
  <c r="J84" i="56" s="1"/>
  <c r="J87" i="56" s="1"/>
  <c r="J89" i="56" s="1"/>
  <c r="M18" i="56"/>
  <c r="J19" i="56"/>
  <c r="J29" i="56" s="1"/>
  <c r="M40" i="56"/>
  <c r="M45" i="56"/>
  <c r="F38" i="58"/>
  <c r="F41" i="58"/>
  <c r="F45" i="58"/>
  <c r="N36" i="49"/>
  <c r="L57" i="56"/>
  <c r="L67" i="56" s="1"/>
  <c r="J58" i="56"/>
  <c r="M84" i="56" l="1"/>
  <c r="M87" i="56" s="1"/>
  <c r="M89" i="56" s="1"/>
  <c r="O79" i="56"/>
  <c r="M82" i="56"/>
  <c r="T20" i="48"/>
  <c r="Y20" i="48" s="1"/>
  <c r="N26" i="49"/>
  <c r="J45" i="58"/>
  <c r="T34" i="48"/>
  <c r="T38" i="48" s="1"/>
  <c r="J112" i="50" s="1"/>
  <c r="J114" i="50" s="1"/>
  <c r="J116" i="50" s="1"/>
  <c r="J117" i="50" s="1"/>
  <c r="J38" i="58"/>
  <c r="AB21" i="49"/>
  <c r="V26" i="49"/>
  <c r="O18" i="56"/>
  <c r="M19" i="56"/>
  <c r="M29" i="56" s="1"/>
  <c r="V36" i="49"/>
  <c r="N41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4" i="48"/>
  <c r="X34" i="48"/>
  <c r="X38" i="48" s="1"/>
  <c r="Y38" i="48" s="1"/>
  <c r="Z36" i="49"/>
  <c r="Z41" i="49" s="1"/>
  <c r="V41" i="49"/>
  <c r="F112" i="50"/>
  <c r="F114" i="50" s="1"/>
  <c r="F116" i="50" s="1"/>
  <c r="F117" i="50" s="1"/>
  <c r="J136" i="50"/>
  <c r="R117" i="50"/>
  <c r="F136" i="50" l="1"/>
  <c r="N117" i="50"/>
  <c r="AC41" i="49"/>
  <c r="AB41" i="49"/>
  <c r="AB42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<sst xmlns="http://schemas.openxmlformats.org/spreadsheetml/2006/main" count="615" uniqueCount="388">
  <si>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</si>
  <si>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</si>
  <si>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</si>
  <si>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</si>
  <si>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</si>
  <si>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</si>
  <si>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</si>
  <si>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</si>
  <si>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</si>
  <si>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</si>
  <si>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</si>
  <si>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</si>
  <si>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</si>
  <si>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</si>
  <si>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</si>
  <si>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</si>
  <si>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</si>
  <si>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</si>
  <si>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</si>
  <si>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</si>
  <si>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</si>
  <si>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</si>
  <si>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</si>
  <si>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</si>
  <si>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</si>
  <si>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</si>
  <si>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</si>
  <si>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</si>
  <si>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</si>
  <si>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</si>
  <si>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</si>
  <si>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</si>
  <si>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</si>
  <si>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</si>
  <si>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</si>
  <si>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</si>
  <si>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</si>
  <si>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</si>
  <si>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</si>
  <si>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</si>
  <si>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</si>
  <si>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</si>
  <si>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</si>
  <si>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</si>
  <si>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</si>
  <si>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</si>
  <si>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</si>
  <si>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</si>
  <si>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</si>
  <si>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</si>
  <si>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</si>
  <si>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</si>
  <si>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</si>
  <si>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</si>
  <si>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</si>
  <si>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</si>
  <si>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</si>
  <si>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</si>
  <si>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</si>
  <si>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</si>
  <si>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</si>
  <si>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</si>
  <si>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</si>
  <si>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</si>
  <si>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</si>
  <si>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</si>
  <si>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</si>
  <si>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</si>
  <si>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</si>
  <si>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</si>
  <si>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</si>
  <si>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</si>
  <si>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</si>
  <si>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</si>
  <si>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</si>
  <si>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</si>
  <si>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</si>
  <si>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</si>
  <si>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</si>
  <si>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</si>
  <si>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</si>
  <si>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</si>
  <si>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</si>
  <si>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</si>
  <si>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</si>
  <si>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</si>
  <si>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</si>
  <si>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</si>
  <si>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</si>
  <si>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</si>
  <si>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</si>
  <si>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</si>
  <si>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</si>
  <si>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</si>
  <si>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</si>
  <si>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</si>
  <si>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</si>
  <si>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</si>
  <si>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</si>
  <si>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</si>
  <si>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</si>
  <si>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</si>
  <si>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</si>
  <si>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</si>
  <si>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</si>
  <si>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</si>
  <si>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</si>
  <si>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</si>
  <si>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</si>
  <si>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</si>
  <si>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</si>
  <si>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</si>
  <si>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</si>
  <si>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</si>
  <si>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</si>
  <si>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</si>
  <si>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</si>
  <si>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</si>
  <si>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</si>
  <si>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</si>
  <si>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</si>
  <si>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</si>
  <si>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</si>
  <si>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</si>
  <si>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</si>
  <si>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</si>
  <si>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</si>
  <si>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</si>
  <si>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</si>
  <si>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</si>
  <si>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</si>
  <si>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</si>
  <si>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</si>
  <si>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</si>
  <si>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</si>
  <si>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</si>
  <si>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</si>
  <si>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</si>
  <si>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</si>
  <si>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</si>
  <si>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</si>
  <si>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</si>
  <si>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</si>
  <si>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</si>
  <si>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</si>
  <si>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</si>
  <si>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</si>
  <si>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</si>
  <si>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</si>
  <si>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</si>
  <si>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</si>
  <si>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</si>
  <si>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</si>
  <si>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</si>
  <si>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</si>
  <si>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</si>
  <si>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</si>
  <si>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</si>
  <si>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</si>
  <si>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</si>
  <si>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</si>
  <si>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</si>
  <si>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</si>
  <si>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</si>
  <si>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</si>
  <si>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</si>
  <si>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</si>
  <si>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</si>
  <si>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</si>
  <si>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</si>
  <si>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</si>
  <si>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</si>
  <si>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</si>
  <si>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</si>
  <si>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</si>
  <si>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</si>
  <si>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</si>
  <si>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</si>
  <si>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</si>
  <si>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</si>
  <si>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</si>
  <si>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</si>
  <si>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</si>
  <si>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</si>
  <si>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</si>
  <si>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</si>
  <si>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</si>
  <si>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</si>
  <si>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</si>
  <si>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</si>
  <si>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</si>
  <si>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</si>
  <si>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</si>
  <si>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</si>
  <si>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</si>
  <si>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</si>
  <si>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</si>
  <si>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</si>
  <si>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</si>
  <si>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</si>
  <si>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</si>
  <si>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</si>
  <si>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</si>
  <si>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</si>
  <si>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</si>
  <si>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</si>
  <si>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</si>
  <si>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</si>
  <si>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</si>
  <si>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</si>
  <si>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</si>
  <si>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</si>
  <si>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</si>
  <si>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</si>
  <si>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</si>
  <si>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</si>
  <si>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</si>
  <si>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</si>
  <si>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</si>
  <si>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</si>
  <si>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</si>
  <si>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</si>
  <si>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</si>
  <si>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</si>
  <si>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</si>
  <si>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</si>
  <si>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</si>
  <si>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</si>
  <si>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</si>
  <si>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</si>
  <si>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</si>
  <si>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</si>
  <si>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</si>
  <si>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</si>
  <si>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</si>
  <si>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</si>
  <si>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</si>
  <si>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</si>
  <si>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</si>
  <si>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</si>
  <si>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</si>
  <si>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</si>
  <si>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</si>
  <si>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</si>
  <si>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</si>
  <si>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</si>
  <si>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</si>
  <si>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</si>
  <si>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</si>
  <si>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</si>
  <si>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</si>
  <si>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</si>
  <si>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</si>
  <si>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</si>
  <si>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</si>
  <si>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</si>
  <si>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</si>
  <si>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</si>
  <si>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</si>
  <si>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</si>
  <si>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</si>
  <si>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</si>
  <si>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</si>
  <si>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</si>
  <si>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</si>
  <si>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</si>
  <si>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</si>
  <si>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</si>
  <si>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</si>
  <si>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</si>
  <si>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</si>
  <si>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</si>
  <si>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</si>
  <si>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</si>
  <si>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</si>
  <si>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</si>
  <si>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</si>
  <si>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</si>
  <si>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</si>
  <si>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</si>
  <si>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</si>
  <si>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</si>
  <si>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</si>
  <si>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</si>
  <si>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</si>
  <si>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</si>
  <si>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</si>
  <si>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</si>
  <si>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</si>
  <si>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</si>
  <si>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</si>
  <si>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</si>
  <si>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</si>
  <si>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</si>
  <si>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</si>
  <si>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</si>
  <si>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</si>
  <si>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</si>
  <si>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</si>
  <si>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</si>
  <si>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</si>
  <si>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</si>
  <si>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</si>
  <si>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</si>
  <si>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</si>
  <si>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</si>
  <si>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</si>
  <si>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</si>
  <si>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</si>
  <si>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</si>
  <si>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</si>
  <si>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</si>
  <si>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</si>
  <si>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</si>
  <si>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</si>
  <si>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</si>
  <si>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</si>
  <si>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</si>
  <si>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</si>
  <si>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</si>
  <si>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</si>
  <si>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</si>
  <si>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</si>
  <si>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</si>
  <si>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</si>
  <si>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</si>
  <si>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</si>
  <si>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</si>
  <si>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</si>
  <si>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</si>
  <si>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</si>
  <si>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</si>
  <si>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</si>
  <si>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</si>
  <si>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</si>
  <si>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</si>
  <si>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</si>
  <si>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</si>
  <si>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</si>
  <si>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</si>
  <si>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</si>
  <si>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Beginning balance as at January 1, 2021</t>
  </si>
  <si>
    <t>Allowance for doubtful account</t>
  </si>
  <si>
    <t>Digital asset inventory</t>
  </si>
  <si>
    <t>Digatal asset inventory, (increase) decrease</t>
  </si>
  <si>
    <t>For the six-month period ended June 30</t>
  </si>
  <si>
    <t>For the three-month period ended June 30</t>
  </si>
  <si>
    <t>Ending balance as at  June 30, 2021</t>
  </si>
  <si>
    <t>Ending balance as at June 30, 2021</t>
  </si>
  <si>
    <t>Reversal of allowance for doubtful accounts</t>
  </si>
  <si>
    <t>Loss on reduced value of inventory</t>
  </si>
  <si>
    <t>Reversal of impairment on investment</t>
  </si>
  <si>
    <t>- Ordinary share 11,914,522,230  shares in year 2021</t>
  </si>
  <si>
    <t>AS AT JUNE 30, 2022</t>
  </si>
  <si>
    <t>June 30, 2022</t>
  </si>
  <si>
    <t>December 31, 2021</t>
  </si>
  <si>
    <t>FOR  THE SIX-MONTH PERIOD ENDED JUNE 30, 2022</t>
  </si>
  <si>
    <t>Loans from</t>
  </si>
  <si>
    <t>Loans to</t>
  </si>
  <si>
    <t>- Ordinary share 8,253,281,178  shares in year 2021</t>
  </si>
  <si>
    <t>- Ordinary share 9,315,208,558  shares in year 2022</t>
  </si>
  <si>
    <t>FOR  THE THREE-MONTH PERIOD ENDED JUNE 30, 2022</t>
  </si>
  <si>
    <t>Income from digital assets inventory - net</t>
  </si>
  <si>
    <t>Loss on sales of other current financial assets</t>
  </si>
  <si>
    <t>Gain on sales of other current financial assets</t>
  </si>
  <si>
    <t>OPERATING AND INVESTMENT  ACTIVITIES NOT AFFECTING CASH</t>
  </si>
  <si>
    <t>Decrease in Trade accounts receivable - related parties</t>
  </si>
  <si>
    <t>Increase in Loan to non-related parties</t>
  </si>
  <si>
    <t>Increase Other current receivables - non-related parties</t>
  </si>
  <si>
    <t>Decrease Digatal asset inventory</t>
  </si>
  <si>
    <t>Beginning balance as at January 1, 2022</t>
  </si>
  <si>
    <t>Ending balance as at  June 30, 2022</t>
  </si>
  <si>
    <t xml:space="preserve">   Ordinary shares increased - stock dividend</t>
  </si>
  <si>
    <t>Ending balance as at June 30, 2022</t>
  </si>
  <si>
    <t xml:space="preserve">  Ordinary shares increased - stock dividend</t>
  </si>
  <si>
    <t>12 , 13</t>
  </si>
  <si>
    <t>8.4</t>
  </si>
  <si>
    <t>5 , 7</t>
  </si>
  <si>
    <t>12</t>
  </si>
  <si>
    <t>7 , 11</t>
  </si>
  <si>
    <t>2.4</t>
  </si>
  <si>
    <t>- Ordinary share 13,098,802,641  shares in year 2022</t>
  </si>
  <si>
    <t>9</t>
  </si>
  <si>
    <t>Impairment on investment in subsidiaries</t>
  </si>
  <si>
    <t>Dividends paid to non-controlling interests</t>
  </si>
  <si>
    <t>Ordinary shares increased - paid stock dividend</t>
  </si>
  <si>
    <t>19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</si>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</sst>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304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/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0" xfId="0" applyNumberFormat="1" applyFont="1"/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/>
    <xf numFmtId="0" fontId="3" fillId="0" borderId="0" xfId="0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6"/>
  <sheetViews>
    <sheetView tabSelected="1" view="pageBreakPreview" zoomScaleNormal="100" zoomScaleSheetLayoutView="100" workbookViewId="0">
      <selection activeCell="A11" sqref="A11:C11"/>
    </sheetView>
  </sheetViews>
  <sheetFormatPr defaultColWidth="9.140625"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86" t="s">
        <v>131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8"/>
    </row>
    <row r="4" spans="1:17" x14ac:dyDescent="0.4">
      <c r="A4" s="283" t="s">
        <v>231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7" s="255" customFormat="1" x14ac:dyDescent="0.4">
      <c r="A5" s="283" t="s">
        <v>353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</row>
    <row r="6" spans="1:17" x14ac:dyDescent="0.4">
      <c r="A6" s="254"/>
      <c r="B6" s="254"/>
      <c r="C6" s="254"/>
      <c r="F6" s="284" t="s">
        <v>132</v>
      </c>
      <c r="G6" s="284"/>
      <c r="H6" s="284"/>
      <c r="I6" s="284"/>
      <c r="J6" s="284"/>
      <c r="K6" s="284"/>
      <c r="L6" s="284"/>
    </row>
    <row r="7" spans="1:17" ht="18.75" x14ac:dyDescent="0.4">
      <c r="A7" s="11"/>
      <c r="B7" s="11"/>
      <c r="C7" s="11"/>
      <c r="F7" s="281" t="s">
        <v>199</v>
      </c>
      <c r="G7" s="281"/>
      <c r="H7" s="281"/>
      <c r="I7" s="94"/>
      <c r="J7" s="281" t="s">
        <v>200</v>
      </c>
      <c r="K7" s="281"/>
      <c r="L7" s="281"/>
    </row>
    <row r="8" spans="1:17" x14ac:dyDescent="0.4">
      <c r="A8" s="11"/>
      <c r="B8" s="11"/>
      <c r="C8" s="11"/>
      <c r="D8" s="147" t="s">
        <v>133</v>
      </c>
      <c r="E8" s="8"/>
      <c r="F8" s="171" t="s">
        <v>354</v>
      </c>
      <c r="G8" s="225"/>
      <c r="H8" s="171" t="s">
        <v>355</v>
      </c>
      <c r="J8" s="148" t="str">
        <f>F8</f>
        <v>June 30, 2022</v>
      </c>
      <c r="K8" s="226"/>
      <c r="L8" s="148" t="str">
        <f>H8</f>
        <v>December 31, 2021</v>
      </c>
    </row>
    <row r="9" spans="1:17" s="46" customFormat="1" ht="16.5" customHeight="1" x14ac:dyDescent="0.4">
      <c r="A9" s="7"/>
      <c r="B9" s="7"/>
      <c r="C9" s="7"/>
      <c r="D9" s="8"/>
      <c r="E9" s="8"/>
      <c r="F9" s="257" t="s">
        <v>311</v>
      </c>
      <c r="G9" s="257"/>
      <c r="H9" s="41" t="s">
        <v>312</v>
      </c>
      <c r="I9" s="17"/>
      <c r="J9" s="257" t="s">
        <v>311</v>
      </c>
      <c r="K9" s="257"/>
      <c r="L9" s="41" t="s">
        <v>312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313</v>
      </c>
      <c r="G10" s="24"/>
      <c r="H10" s="24"/>
      <c r="I10" s="11"/>
      <c r="J10" s="24" t="s">
        <v>313</v>
      </c>
      <c r="K10" s="24"/>
      <c r="L10" s="24"/>
      <c r="M10" s="48"/>
    </row>
    <row r="11" spans="1:17" ht="18" customHeight="1" x14ac:dyDescent="0.4">
      <c r="A11" s="285" t="s">
        <v>136</v>
      </c>
      <c r="B11" s="285"/>
      <c r="C11" s="285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4"/>
      <c r="E12" s="254"/>
      <c r="F12" s="257"/>
      <c r="G12" s="257"/>
      <c r="H12" s="257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4">
        <v>3</v>
      </c>
      <c r="E13" s="254"/>
      <c r="F13" s="200">
        <v>251855009.65000001</v>
      </c>
      <c r="G13" s="200"/>
      <c r="H13" s="200">
        <v>341495631.25999999</v>
      </c>
      <c r="I13" s="190"/>
      <c r="J13" s="194">
        <v>108326809.7</v>
      </c>
      <c r="K13" s="194"/>
      <c r="L13" s="194">
        <v>144066303.36000001</v>
      </c>
    </row>
    <row r="14" spans="1:17" x14ac:dyDescent="0.4">
      <c r="A14" s="11"/>
      <c r="B14" s="11" t="s">
        <v>208</v>
      </c>
      <c r="C14" s="11"/>
      <c r="D14" s="254"/>
      <c r="E14" s="254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302</v>
      </c>
      <c r="D15" s="254">
        <v>4</v>
      </c>
      <c r="E15" s="254"/>
      <c r="F15" s="200">
        <v>127901959.92</v>
      </c>
      <c r="G15" s="200"/>
      <c r="H15" s="200">
        <v>149559406.16999999</v>
      </c>
      <c r="I15" s="190"/>
      <c r="J15" s="194">
        <v>67211989.010000005</v>
      </c>
      <c r="K15" s="194"/>
      <c r="L15" s="194">
        <v>86637303.75</v>
      </c>
      <c r="N15" s="3"/>
      <c r="O15" s="3"/>
      <c r="P15" s="3"/>
      <c r="Q15" s="3"/>
    </row>
    <row r="16" spans="1:17" x14ac:dyDescent="0.4">
      <c r="A16" s="11"/>
      <c r="B16" s="11"/>
      <c r="C16" s="11" t="s">
        <v>303</v>
      </c>
      <c r="D16" s="254">
        <v>2.2000000000000002</v>
      </c>
      <c r="E16" s="254"/>
      <c r="F16" s="200">
        <v>84552155.109999999</v>
      </c>
      <c r="G16" s="200"/>
      <c r="H16" s="200">
        <v>210481375.72</v>
      </c>
      <c r="I16" s="190"/>
      <c r="J16" s="194">
        <v>3399660.37</v>
      </c>
      <c r="K16" s="194"/>
      <c r="L16" s="194">
        <v>5899660.3700000001</v>
      </c>
      <c r="N16" s="3"/>
      <c r="O16" s="3"/>
      <c r="P16" s="3"/>
      <c r="Q16" s="3"/>
    </row>
    <row r="17" spans="1:22" x14ac:dyDescent="0.4">
      <c r="A17" s="11"/>
      <c r="B17" s="11" t="s">
        <v>330</v>
      </c>
      <c r="C17" s="11"/>
      <c r="D17" s="254"/>
      <c r="E17" s="254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302</v>
      </c>
      <c r="D18" s="254">
        <v>5</v>
      </c>
      <c r="E18" s="254"/>
      <c r="F18" s="200">
        <v>457134312.18000001</v>
      </c>
      <c r="G18" s="200"/>
      <c r="H18" s="200">
        <v>104790182.58</v>
      </c>
      <c r="I18" s="190"/>
      <c r="J18" s="194">
        <v>12674934.609999999</v>
      </c>
      <c r="K18" s="194"/>
      <c r="L18" s="194">
        <v>13972159.68</v>
      </c>
      <c r="N18" s="3"/>
      <c r="O18" s="3"/>
      <c r="P18" s="3"/>
      <c r="Q18" s="3"/>
    </row>
    <row r="19" spans="1:22" x14ac:dyDescent="0.4">
      <c r="A19" s="11"/>
      <c r="B19" s="11"/>
      <c r="C19" s="11" t="s">
        <v>303</v>
      </c>
      <c r="D19" s="254">
        <v>2.2999999999999998</v>
      </c>
      <c r="E19" s="254"/>
      <c r="F19" s="200">
        <v>0</v>
      </c>
      <c r="G19" s="200"/>
      <c r="H19" s="200">
        <v>0</v>
      </c>
      <c r="I19" s="190"/>
      <c r="J19" s="194">
        <v>32975091.5</v>
      </c>
      <c r="K19" s="194"/>
      <c r="L19" s="194">
        <v>47106680.780000001</v>
      </c>
      <c r="N19" s="3"/>
      <c r="O19" s="3"/>
      <c r="P19" s="3"/>
      <c r="Q19" s="3"/>
    </row>
    <row r="20" spans="1:22" x14ac:dyDescent="0.4">
      <c r="A20" s="11"/>
      <c r="B20" s="11" t="s">
        <v>343</v>
      </c>
      <c r="C20" s="11"/>
      <c r="D20" s="254">
        <v>6</v>
      </c>
      <c r="E20" s="254"/>
      <c r="F20" s="200">
        <v>340693095.63</v>
      </c>
      <c r="G20" s="200"/>
      <c r="H20" s="200">
        <v>986845781.82000005</v>
      </c>
      <c r="I20" s="190"/>
      <c r="J20" s="194">
        <v>240604.02</v>
      </c>
      <c r="K20" s="194"/>
      <c r="L20" s="194">
        <v>102534.16</v>
      </c>
      <c r="N20" s="3"/>
      <c r="O20" s="3"/>
      <c r="P20" s="3"/>
      <c r="Q20" s="3"/>
    </row>
    <row r="21" spans="1:22" x14ac:dyDescent="0.4">
      <c r="A21" s="11"/>
      <c r="B21" s="11" t="s">
        <v>358</v>
      </c>
      <c r="C21" s="11"/>
      <c r="D21" s="254"/>
      <c r="E21" s="25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302</v>
      </c>
      <c r="D22" s="254">
        <v>7</v>
      </c>
      <c r="E22" s="254"/>
      <c r="F22" s="200">
        <v>260000000</v>
      </c>
      <c r="G22" s="200"/>
      <c r="H22" s="200">
        <v>243000000</v>
      </c>
      <c r="I22" s="194"/>
      <c r="J22" s="200">
        <v>260000000</v>
      </c>
      <c r="K22" s="200"/>
      <c r="L22" s="200">
        <v>243000000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303</v>
      </c>
      <c r="D23" s="254">
        <v>2.4</v>
      </c>
      <c r="E23" s="254"/>
      <c r="F23" s="200">
        <v>0</v>
      </c>
      <c r="G23" s="200"/>
      <c r="H23" s="200">
        <v>0</v>
      </c>
      <c r="I23" s="194"/>
      <c r="J23" s="193">
        <v>2235288016.1999998</v>
      </c>
      <c r="K23" s="193"/>
      <c r="L23" s="193">
        <v>1901964493.9000001</v>
      </c>
      <c r="N23" s="3"/>
      <c r="O23" s="3"/>
      <c r="P23" s="3"/>
      <c r="Q23" s="3"/>
    </row>
    <row r="24" spans="1:22" x14ac:dyDescent="0.4">
      <c r="A24" s="11"/>
      <c r="B24" s="11" t="s">
        <v>325</v>
      </c>
      <c r="C24" s="11"/>
      <c r="D24" s="254">
        <v>8</v>
      </c>
      <c r="E24" s="254"/>
      <c r="F24" s="200">
        <v>1231331374.0999999</v>
      </c>
      <c r="G24" s="200"/>
      <c r="H24" s="200">
        <v>1142763445.3800001</v>
      </c>
      <c r="I24" s="190"/>
      <c r="J24" s="194">
        <v>115613358.95999999</v>
      </c>
      <c r="K24" s="194"/>
      <c r="L24" s="194">
        <v>338379825.75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54"/>
      <c r="E25" s="254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239</v>
      </c>
      <c r="D26" s="254"/>
      <c r="E26" s="254"/>
      <c r="F26" s="200">
        <v>23559401.07</v>
      </c>
      <c r="G26" s="200"/>
      <c r="H26" s="200">
        <v>22092066.210000001</v>
      </c>
      <c r="I26" s="190"/>
      <c r="J26" s="194">
        <v>17969878.140000001</v>
      </c>
      <c r="K26" s="194"/>
      <c r="L26" s="194">
        <v>19082829.949999999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54"/>
      <c r="E27" s="254"/>
      <c r="F27" s="193">
        <v>1744939.89</v>
      </c>
      <c r="G27" s="193"/>
      <c r="H27" s="193">
        <v>2468516.7000000002</v>
      </c>
      <c r="I27" s="190"/>
      <c r="J27" s="194">
        <v>834723.74</v>
      </c>
      <c r="K27" s="194"/>
      <c r="L27" s="194">
        <v>419184.72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54"/>
      <c r="E28" s="254"/>
      <c r="F28" s="197">
        <f>SUM(F13:F27)</f>
        <v>2778772247.5500002</v>
      </c>
      <c r="G28" s="195"/>
      <c r="H28" s="197">
        <f>SUM(H13:H27)</f>
        <v>3203496405.8400002</v>
      </c>
      <c r="I28" s="190"/>
      <c r="J28" s="197">
        <f>SUM(J13:J27)</f>
        <v>2854535066.2499995</v>
      </c>
      <c r="K28" s="195"/>
      <c r="L28" s="197">
        <f>SUM(L13:L27)</f>
        <v>2800630976.4199996</v>
      </c>
      <c r="N28" s="3"/>
      <c r="O28" s="3"/>
      <c r="P28" s="3"/>
      <c r="Q28" s="3"/>
    </row>
    <row r="29" spans="1:22" x14ac:dyDescent="0.4">
      <c r="A29" s="11"/>
      <c r="B29" s="11"/>
      <c r="C29" s="11"/>
      <c r="D29" s="254"/>
      <c r="E29" s="254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54"/>
      <c r="E30" s="254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204</v>
      </c>
      <c r="C31" s="11"/>
      <c r="D31" s="254"/>
      <c r="E31" s="254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308</v>
      </c>
      <c r="C32" s="11"/>
      <c r="D32" s="254">
        <v>9</v>
      </c>
      <c r="E32" s="254"/>
      <c r="F32" s="200">
        <v>0</v>
      </c>
      <c r="G32" s="200"/>
      <c r="H32" s="200">
        <v>0</v>
      </c>
      <c r="I32" s="190"/>
      <c r="J32" s="194">
        <v>48855100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326</v>
      </c>
      <c r="C33" s="11"/>
      <c r="D33" s="254">
        <v>10</v>
      </c>
      <c r="E33" s="254"/>
      <c r="F33" s="200">
        <v>205000598.62</v>
      </c>
      <c r="G33" s="200"/>
      <c r="H33" s="200">
        <v>185000566.53</v>
      </c>
      <c r="I33" s="190"/>
      <c r="J33" s="194">
        <v>205000000</v>
      </c>
      <c r="K33" s="194"/>
      <c r="L33" s="194">
        <f>441243013.73-256243013.73</f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282</v>
      </c>
      <c r="C34" s="11"/>
      <c r="D34" s="254">
        <v>11</v>
      </c>
      <c r="E34" s="254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250</v>
      </c>
      <c r="C35" s="11"/>
      <c r="D35" s="254">
        <v>12</v>
      </c>
      <c r="E35" s="254"/>
      <c r="F35" s="193">
        <v>73199781.069999993</v>
      </c>
      <c r="G35" s="193"/>
      <c r="H35" s="193">
        <v>47985653.700000003</v>
      </c>
      <c r="I35" s="190"/>
      <c r="J35" s="194">
        <v>31759431.420000002</v>
      </c>
      <c r="K35" s="194"/>
      <c r="L35" s="194">
        <v>31889043.379999999</v>
      </c>
      <c r="N35" s="3"/>
      <c r="O35" s="3"/>
      <c r="P35" s="3"/>
      <c r="Q35" s="3"/>
    </row>
    <row r="36" spans="1:17" x14ac:dyDescent="0.4">
      <c r="A36" s="11"/>
      <c r="B36" s="149" t="s">
        <v>271</v>
      </c>
      <c r="C36" s="11"/>
      <c r="D36" s="254">
        <v>13</v>
      </c>
      <c r="E36" s="254"/>
      <c r="F36" s="193">
        <v>5832053.29</v>
      </c>
      <c r="G36" s="193"/>
      <c r="H36" s="193">
        <v>6050333.1699999999</v>
      </c>
      <c r="I36" s="190"/>
      <c r="J36" s="194">
        <v>5832053.29</v>
      </c>
      <c r="K36" s="194"/>
      <c r="L36" s="194">
        <v>6050333.1699999999</v>
      </c>
      <c r="N36" s="3"/>
      <c r="O36" s="3"/>
      <c r="P36" s="3"/>
      <c r="Q36" s="3"/>
    </row>
    <row r="37" spans="1:17" x14ac:dyDescent="0.4">
      <c r="A37" s="11"/>
      <c r="B37" s="149" t="s">
        <v>249</v>
      </c>
      <c r="C37" s="11"/>
      <c r="D37" s="254">
        <v>14.3</v>
      </c>
      <c r="E37" s="254"/>
      <c r="F37" s="193">
        <v>89599973.319999993</v>
      </c>
      <c r="G37" s="193"/>
      <c r="H37" s="193">
        <v>64326300.329999998</v>
      </c>
      <c r="I37" s="190"/>
      <c r="J37" s="194">
        <v>84890691.5</v>
      </c>
      <c r="K37" s="194"/>
      <c r="L37" s="194">
        <v>61894972.380000003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54"/>
      <c r="E38" s="254"/>
      <c r="F38" s="193">
        <v>804400</v>
      </c>
      <c r="G38" s="193"/>
      <c r="H38" s="193">
        <v>4550700</v>
      </c>
      <c r="I38" s="190"/>
      <c r="J38" s="194">
        <v>86000</v>
      </c>
      <c r="K38" s="194"/>
      <c r="L38" s="194">
        <v>3478700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54"/>
      <c r="E39" s="254"/>
      <c r="F39" s="197">
        <f>SUM(F31:F38)</f>
        <v>765936806.29999995</v>
      </c>
      <c r="G39" s="195"/>
      <c r="H39" s="197">
        <f>SUM(H31:H38)</f>
        <v>699413553.73000002</v>
      </c>
      <c r="I39" s="190"/>
      <c r="J39" s="197">
        <f>SUM(J31:J38)</f>
        <v>767923276.20999992</v>
      </c>
      <c r="K39" s="195"/>
      <c r="L39" s="197">
        <f>SUM(L31:L38)</f>
        <v>737890148.92999995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54"/>
      <c r="E40" s="254"/>
      <c r="F40" s="201">
        <f>+F39+F28</f>
        <v>3544709053.8500004</v>
      </c>
      <c r="G40" s="195"/>
      <c r="H40" s="201">
        <f>+H39+H28</f>
        <v>3902909959.5700002</v>
      </c>
      <c r="I40" s="190"/>
      <c r="J40" s="201">
        <f>+J39+J28</f>
        <v>3622458342.4599996</v>
      </c>
      <c r="K40" s="195"/>
      <c r="L40" s="201">
        <f>+L39+L28</f>
        <v>3538521125.3499994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4"/>
      <c r="E41" s="254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301</v>
      </c>
      <c r="B42" s="11"/>
      <c r="C42" s="11"/>
      <c r="D42" s="254"/>
      <c r="E42" s="254"/>
      <c r="F42" s="254"/>
      <c r="G42" s="254"/>
      <c r="H42" s="254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4"/>
      <c r="E43" s="254"/>
      <c r="F43" s="254"/>
      <c r="G43" s="254"/>
      <c r="H43" s="254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4"/>
      <c r="E44" s="254"/>
      <c r="F44" s="254"/>
      <c r="G44" s="254"/>
      <c r="H44" s="254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4"/>
      <c r="B45" s="30" t="s">
        <v>145</v>
      </c>
      <c r="C45" s="254"/>
      <c r="D45" s="30"/>
      <c r="E45" s="254"/>
      <c r="F45" s="30" t="s">
        <v>145</v>
      </c>
      <c r="G45" s="30"/>
      <c r="H45" s="254"/>
      <c r="I45" s="254"/>
      <c r="J45" s="254"/>
      <c r="K45" s="254"/>
      <c r="L45" s="254"/>
      <c r="N45" s="3"/>
      <c r="O45" s="3"/>
      <c r="P45" s="3"/>
      <c r="Q45" s="3"/>
    </row>
    <row r="46" spans="1:17" ht="9.75" customHeight="1" x14ac:dyDescent="0.4">
      <c r="A46" s="282"/>
      <c r="B46" s="282"/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N46" s="3"/>
      <c r="O46" s="3"/>
      <c r="P46" s="3"/>
      <c r="Q46" s="3"/>
    </row>
    <row r="47" spans="1:17" x14ac:dyDescent="0.4">
      <c r="B47" s="30"/>
      <c r="C47" s="254"/>
      <c r="D47" s="30"/>
      <c r="E47" s="30"/>
      <c r="F47" s="30"/>
      <c r="G47" s="30"/>
      <c r="H47" s="254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4"/>
      <c r="D48" s="254"/>
      <c r="E48" s="254"/>
      <c r="F48" s="254"/>
      <c r="G48" s="254"/>
      <c r="H48" s="254"/>
      <c r="I48" s="254"/>
      <c r="J48" s="254"/>
      <c r="K48" s="254"/>
      <c r="L48" s="13"/>
      <c r="N48" s="3"/>
      <c r="O48" s="3"/>
      <c r="P48" s="3"/>
      <c r="Q48" s="3"/>
    </row>
    <row r="49" spans="1:17" x14ac:dyDescent="0.4">
      <c r="A49" s="283" t="s">
        <v>131</v>
      </c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N49" s="3"/>
      <c r="O49" s="3"/>
      <c r="P49" s="3"/>
      <c r="Q49" s="3"/>
    </row>
    <row r="50" spans="1:17" x14ac:dyDescent="0.4">
      <c r="A50" s="283" t="s">
        <v>231</v>
      </c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N50" s="3"/>
      <c r="O50" s="3"/>
      <c r="P50" s="3"/>
      <c r="Q50" s="3"/>
    </row>
    <row r="51" spans="1:17" s="255" customFormat="1" x14ac:dyDescent="0.4">
      <c r="A51" s="283" t="str">
        <f>+A5</f>
        <v>AS AT JUNE 30, 2022</v>
      </c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</row>
    <row r="52" spans="1:17" ht="18.75" customHeight="1" x14ac:dyDescent="0.4">
      <c r="A52" s="11"/>
      <c r="B52" s="11"/>
      <c r="C52" s="11"/>
      <c r="F52" s="284" t="s">
        <v>132</v>
      </c>
      <c r="G52" s="284"/>
      <c r="H52" s="284"/>
      <c r="I52" s="284"/>
      <c r="J52" s="284"/>
      <c r="K52" s="284"/>
      <c r="L52" s="284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81" t="s">
        <v>199</v>
      </c>
      <c r="G53" s="281"/>
      <c r="H53" s="281"/>
      <c r="I53" s="94"/>
      <c r="J53" s="281" t="s">
        <v>200</v>
      </c>
      <c r="K53" s="281"/>
      <c r="L53" s="281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June 30, 2022</v>
      </c>
      <c r="G54" s="226"/>
      <c r="H54" s="148" t="str">
        <f>H8</f>
        <v>December 31, 2021</v>
      </c>
      <c r="J54" s="148" t="str">
        <f>J8</f>
        <v>June 30, 2022</v>
      </c>
      <c r="K54" s="226"/>
      <c r="L54" s="148" t="str">
        <f>L8</f>
        <v>December 31, 2021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7" t="s">
        <v>311</v>
      </c>
      <c r="G55" s="257"/>
      <c r="H55" s="41" t="s">
        <v>312</v>
      </c>
      <c r="I55" s="17"/>
      <c r="J55" s="257" t="s">
        <v>311</v>
      </c>
      <c r="K55" s="257"/>
      <c r="L55" s="41" t="s">
        <v>312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313</v>
      </c>
      <c r="G56" s="24"/>
      <c r="H56" s="24"/>
      <c r="I56" s="11"/>
      <c r="J56" s="24" t="s">
        <v>313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85" t="s">
        <v>146</v>
      </c>
      <c r="B57" s="285"/>
      <c r="C57" s="285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54"/>
      <c r="E58" s="254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283</v>
      </c>
      <c r="C59" s="11"/>
      <c r="D59" s="15">
        <v>15</v>
      </c>
      <c r="E59" s="254"/>
      <c r="F59" s="12">
        <v>500000000</v>
      </c>
      <c r="G59" s="12"/>
      <c r="H59" s="253">
        <v>425000000</v>
      </c>
      <c r="I59" s="11"/>
      <c r="J59" s="13">
        <v>500000000</v>
      </c>
      <c r="K59" s="13"/>
      <c r="L59" s="253">
        <v>425000000</v>
      </c>
      <c r="N59" s="3"/>
      <c r="O59" s="3"/>
      <c r="P59" s="3"/>
      <c r="Q59" s="3"/>
    </row>
    <row r="60" spans="1:17" x14ac:dyDescent="0.4">
      <c r="A60" s="11"/>
      <c r="B60" s="11" t="s">
        <v>251</v>
      </c>
      <c r="C60" s="11"/>
      <c r="D60" s="15"/>
      <c r="E60" s="254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302</v>
      </c>
      <c r="D61" s="15">
        <v>16</v>
      </c>
      <c r="E61" s="254"/>
      <c r="F61" s="200">
        <v>5865511.79</v>
      </c>
      <c r="G61" s="200"/>
      <c r="H61" s="200">
        <v>517140.52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 t="s">
        <v>331</v>
      </c>
      <c r="E62" s="254"/>
      <c r="F62" s="200"/>
      <c r="G62" s="200"/>
      <c r="H62" s="200"/>
      <c r="I62" s="190"/>
      <c r="J62" s="194"/>
      <c r="K62" s="194"/>
      <c r="L62" s="194"/>
      <c r="N62" s="3"/>
      <c r="O62" s="3"/>
      <c r="P62" s="3"/>
      <c r="Q62" s="3"/>
    </row>
    <row r="63" spans="1:17" x14ac:dyDescent="0.4">
      <c r="A63" s="11"/>
      <c r="B63" s="11"/>
      <c r="C63" s="11" t="s">
        <v>302</v>
      </c>
      <c r="D63" s="7">
        <v>17</v>
      </c>
      <c r="E63" s="254"/>
      <c r="F63" s="200">
        <v>15913123.17</v>
      </c>
      <c r="G63" s="200"/>
      <c r="H63" s="200">
        <v>33703864.469999999</v>
      </c>
      <c r="I63" s="190"/>
      <c r="J63" s="194">
        <v>13386374.359999999</v>
      </c>
      <c r="K63" s="194"/>
      <c r="L63" s="194">
        <v>29769304.73</v>
      </c>
      <c r="N63" s="3"/>
      <c r="O63" s="3"/>
      <c r="P63" s="3"/>
      <c r="Q63" s="3"/>
    </row>
    <row r="64" spans="1:17" x14ac:dyDescent="0.4">
      <c r="A64" s="11"/>
      <c r="B64" s="11" t="s">
        <v>357</v>
      </c>
      <c r="C64" s="11"/>
      <c r="E64" s="274"/>
      <c r="F64" s="200"/>
      <c r="G64" s="200"/>
      <c r="H64" s="200"/>
      <c r="I64" s="190"/>
      <c r="J64" s="194"/>
      <c r="K64" s="194"/>
      <c r="L64" s="194"/>
      <c r="N64" s="3"/>
      <c r="O64" s="3"/>
      <c r="P64" s="3"/>
      <c r="Q64" s="3"/>
    </row>
    <row r="65" spans="1:17" x14ac:dyDescent="0.4">
      <c r="A65" s="11"/>
      <c r="B65" s="11"/>
      <c r="C65" s="11" t="s">
        <v>303</v>
      </c>
      <c r="D65" s="7">
        <v>2.5</v>
      </c>
      <c r="E65" s="274"/>
      <c r="F65" s="200">
        <v>0</v>
      </c>
      <c r="G65" s="200"/>
      <c r="H65" s="200">
        <v>0</v>
      </c>
      <c r="I65" s="190"/>
      <c r="J65" s="194">
        <v>27000000</v>
      </c>
      <c r="K65" s="194"/>
      <c r="L65" s="194">
        <v>27000000</v>
      </c>
      <c r="N65" s="3"/>
      <c r="O65" s="3"/>
      <c r="P65" s="3"/>
      <c r="Q65" s="3"/>
    </row>
    <row r="66" spans="1:17" x14ac:dyDescent="0.4">
      <c r="A66" s="11"/>
      <c r="B66" s="11" t="s">
        <v>149</v>
      </c>
      <c r="D66" s="15"/>
      <c r="E66" s="254"/>
      <c r="F66" s="200">
        <v>30951577.82</v>
      </c>
      <c r="G66" s="200"/>
      <c r="H66" s="200">
        <v>42674550.340000004</v>
      </c>
      <c r="I66" s="190"/>
      <c r="J66" s="200">
        <v>30951577.82</v>
      </c>
      <c r="K66" s="200"/>
      <c r="L66" s="200">
        <v>42674550.340000004</v>
      </c>
      <c r="N66" s="3"/>
      <c r="O66" s="3"/>
      <c r="P66" s="3"/>
      <c r="Q66" s="3"/>
    </row>
    <row r="67" spans="1:17" x14ac:dyDescent="0.4">
      <c r="A67" s="11"/>
      <c r="B67" s="11" t="s">
        <v>148</v>
      </c>
      <c r="C67" s="11"/>
      <c r="D67" s="15"/>
      <c r="E67" s="254"/>
      <c r="F67" s="200"/>
      <c r="G67" s="200"/>
      <c r="H67" s="200"/>
      <c r="I67" s="190"/>
      <c r="J67" s="200"/>
      <c r="K67" s="200"/>
      <c r="L67" s="200"/>
      <c r="N67" s="3"/>
      <c r="O67" s="3"/>
      <c r="P67" s="3"/>
      <c r="Q67" s="3"/>
    </row>
    <row r="68" spans="1:17" x14ac:dyDescent="0.4">
      <c r="A68" s="11"/>
      <c r="B68" s="11"/>
      <c r="C68" s="11" t="s">
        <v>205</v>
      </c>
      <c r="D68" s="15"/>
      <c r="E68" s="254"/>
      <c r="F68" s="200">
        <v>4408742.58</v>
      </c>
      <c r="G68" s="200"/>
      <c r="H68" s="200">
        <v>5679557.5599999996</v>
      </c>
      <c r="I68" s="193"/>
      <c r="J68" s="193">
        <v>4398242.58</v>
      </c>
      <c r="K68" s="193"/>
      <c r="L68" s="193">
        <v>5669057.5599999996</v>
      </c>
      <c r="N68" s="3"/>
      <c r="O68" s="3"/>
      <c r="P68" s="3"/>
      <c r="Q68" s="3"/>
    </row>
    <row r="69" spans="1:17" x14ac:dyDescent="0.4">
      <c r="A69" s="11"/>
      <c r="B69" s="11"/>
      <c r="C69" s="11" t="s">
        <v>138</v>
      </c>
      <c r="D69" s="15"/>
      <c r="E69" s="254"/>
      <c r="F69" s="200">
        <v>874799.38</v>
      </c>
      <c r="G69" s="200"/>
      <c r="H69" s="200">
        <v>874811.16</v>
      </c>
      <c r="I69" s="190"/>
      <c r="J69" s="194">
        <v>801397.07</v>
      </c>
      <c r="K69" s="194"/>
      <c r="L69" s="194">
        <v>804322.42</v>
      </c>
      <c r="N69" s="3"/>
      <c r="O69" s="3"/>
      <c r="P69" s="3"/>
      <c r="Q69" s="3"/>
    </row>
    <row r="70" spans="1:17" x14ac:dyDescent="0.4">
      <c r="A70" s="11"/>
      <c r="B70" s="11"/>
      <c r="C70" s="149" t="s">
        <v>150</v>
      </c>
      <c r="D70" s="15"/>
      <c r="E70" s="254"/>
      <c r="F70" s="197">
        <f>SUM(F59:F69)</f>
        <v>558013754.74000013</v>
      </c>
      <c r="G70" s="195"/>
      <c r="H70" s="197">
        <f>SUM(H59:H69)</f>
        <v>508449924.05000007</v>
      </c>
      <c r="I70" s="190"/>
      <c r="J70" s="197">
        <f>SUM(J59:J69)</f>
        <v>576537591.83000016</v>
      </c>
      <c r="K70" s="195"/>
      <c r="L70" s="197">
        <f>SUM(L59:L69)</f>
        <v>530917235.05000007</v>
      </c>
      <c r="N70" s="3"/>
      <c r="O70" s="3"/>
      <c r="P70" s="3"/>
      <c r="Q70" s="3"/>
    </row>
    <row r="71" spans="1:17" x14ac:dyDescent="0.4">
      <c r="A71" s="11"/>
      <c r="B71" s="11"/>
      <c r="C71" s="149"/>
      <c r="D71" s="15"/>
      <c r="E71" s="254"/>
      <c r="F71" s="195"/>
      <c r="G71" s="195"/>
      <c r="H71" s="195"/>
      <c r="I71" s="190"/>
      <c r="J71" s="195"/>
      <c r="K71" s="195"/>
      <c r="L71" s="195"/>
      <c r="N71" s="3"/>
      <c r="O71" s="3"/>
      <c r="P71" s="3"/>
      <c r="Q71" s="3"/>
    </row>
    <row r="72" spans="1:17" x14ac:dyDescent="0.4">
      <c r="A72" s="149" t="s">
        <v>218</v>
      </c>
      <c r="B72" s="11"/>
      <c r="C72" s="149"/>
      <c r="D72" s="15"/>
      <c r="E72" s="254"/>
      <c r="F72" s="195"/>
      <c r="G72" s="195"/>
      <c r="H72" s="195"/>
      <c r="I72" s="190"/>
      <c r="J72" s="195"/>
      <c r="K72" s="195"/>
      <c r="L72" s="195"/>
      <c r="N72" s="3"/>
      <c r="O72" s="3"/>
      <c r="P72" s="3"/>
      <c r="Q72" s="3"/>
    </row>
    <row r="73" spans="1:17" x14ac:dyDescent="0.4">
      <c r="A73" s="149"/>
      <c r="B73" s="11" t="s">
        <v>252</v>
      </c>
      <c r="C73" s="149"/>
      <c r="D73" s="15">
        <v>14.3</v>
      </c>
      <c r="E73" s="254"/>
      <c r="F73" s="195">
        <v>0</v>
      </c>
      <c r="G73" s="195"/>
      <c r="H73" s="195">
        <v>4487578.5599999996</v>
      </c>
      <c r="I73" s="190"/>
      <c r="J73" s="195">
        <v>0</v>
      </c>
      <c r="K73" s="195"/>
      <c r="L73" s="195">
        <v>4487578.5599999996</v>
      </c>
      <c r="N73" s="3"/>
      <c r="O73" s="3"/>
      <c r="P73" s="3"/>
      <c r="Q73" s="3"/>
    </row>
    <row r="74" spans="1:17" x14ac:dyDescent="0.4">
      <c r="A74" s="11"/>
      <c r="B74" s="11" t="s">
        <v>332</v>
      </c>
      <c r="C74" s="149"/>
      <c r="D74" s="15">
        <v>18</v>
      </c>
      <c r="E74" s="254"/>
      <c r="F74" s="200">
        <v>31933018</v>
      </c>
      <c r="G74" s="200"/>
      <c r="H74" s="200">
        <v>40023635</v>
      </c>
      <c r="I74" s="194"/>
      <c r="J74" s="194">
        <v>30131547</v>
      </c>
      <c r="K74" s="194"/>
      <c r="L74" s="194">
        <v>38635933</v>
      </c>
      <c r="N74" s="189"/>
      <c r="O74" s="3"/>
      <c r="P74" s="3"/>
      <c r="Q74" s="3"/>
    </row>
    <row r="75" spans="1:17" x14ac:dyDescent="0.4">
      <c r="A75" s="11"/>
      <c r="B75" s="11"/>
      <c r="C75" s="149" t="s">
        <v>219</v>
      </c>
      <c r="D75" s="15"/>
      <c r="E75" s="254"/>
      <c r="F75" s="197">
        <f>SUM(F73:F74)</f>
        <v>31933018</v>
      </c>
      <c r="G75" s="195"/>
      <c r="H75" s="197">
        <f>SUM(H73:H74)</f>
        <v>44511213.560000002</v>
      </c>
      <c r="I75" s="194"/>
      <c r="J75" s="197">
        <f>SUM(J73:J74)</f>
        <v>30131547</v>
      </c>
      <c r="K75" s="195"/>
      <c r="L75" s="197">
        <f>SUM(L73:L74)</f>
        <v>43123511.560000002</v>
      </c>
      <c r="N75" s="3"/>
      <c r="O75" s="3"/>
      <c r="P75" s="3"/>
      <c r="Q75" s="3"/>
    </row>
    <row r="76" spans="1:17" x14ac:dyDescent="0.4">
      <c r="A76" s="11"/>
      <c r="B76" s="11"/>
      <c r="C76" s="149" t="s">
        <v>220</v>
      </c>
      <c r="D76" s="15"/>
      <c r="E76" s="254"/>
      <c r="F76" s="192">
        <f>+F75+F70</f>
        <v>589946772.74000013</v>
      </c>
      <c r="G76" s="195"/>
      <c r="H76" s="192">
        <f>+H75+H70</f>
        <v>552961137.61000013</v>
      </c>
      <c r="I76" s="190"/>
      <c r="J76" s="192">
        <f>+J75+J70</f>
        <v>606669138.83000016</v>
      </c>
      <c r="K76" s="195"/>
      <c r="L76" s="192">
        <f>+L75+L70</f>
        <v>574040746.61000013</v>
      </c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54"/>
      <c r="F77" s="195"/>
      <c r="G77" s="195"/>
      <c r="H77" s="195"/>
      <c r="I77" s="190"/>
      <c r="J77" s="195"/>
      <c r="K77" s="195"/>
      <c r="L77" s="195"/>
      <c r="N77" s="3"/>
      <c r="O77" s="3"/>
      <c r="P77" s="3"/>
      <c r="Q77" s="3"/>
    </row>
    <row r="78" spans="1:17" x14ac:dyDescent="0.4">
      <c r="A78" s="17" t="s">
        <v>301</v>
      </c>
      <c r="B78" s="11"/>
      <c r="C78" s="149"/>
      <c r="D78" s="15"/>
      <c r="E78" s="254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4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5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54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54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54"/>
      <c r="E84" s="254"/>
      <c r="F84" s="254"/>
      <c r="G84" s="254"/>
      <c r="H84" s="254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A85" s="155"/>
      <c r="B85" s="11"/>
      <c r="C85" s="11"/>
      <c r="D85" s="254"/>
      <c r="E85" s="254"/>
      <c r="F85" s="254"/>
      <c r="G85" s="254"/>
      <c r="H85" s="254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54"/>
      <c r="E86" s="254"/>
      <c r="F86" s="254"/>
      <c r="G86" s="254"/>
      <c r="H86" s="254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C87" s="11"/>
      <c r="D87" s="254"/>
      <c r="E87" s="254"/>
      <c r="F87" s="254"/>
      <c r="G87" s="254"/>
      <c r="H87" s="254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254"/>
      <c r="B88" s="30" t="s">
        <v>145</v>
      </c>
      <c r="C88" s="254"/>
      <c r="D88" s="30"/>
      <c r="E88" s="254"/>
      <c r="F88" s="30" t="s">
        <v>145</v>
      </c>
      <c r="G88" s="30"/>
      <c r="H88" s="254"/>
      <c r="I88" s="254"/>
      <c r="J88" s="254"/>
      <c r="K88" s="254"/>
      <c r="L88" s="254"/>
      <c r="N88" s="3"/>
      <c r="O88" s="3"/>
      <c r="P88" s="3"/>
      <c r="Q88" s="3"/>
    </row>
    <row r="89" spans="1:17" x14ac:dyDescent="0.4">
      <c r="A89" s="282"/>
      <c r="B89" s="282"/>
      <c r="C89" s="282"/>
      <c r="D89" s="282"/>
      <c r="E89" s="282"/>
      <c r="F89" s="282"/>
      <c r="G89" s="282"/>
      <c r="H89" s="282"/>
      <c r="I89" s="282"/>
      <c r="J89" s="282"/>
      <c r="K89" s="282"/>
      <c r="L89" s="282"/>
      <c r="N89" s="3"/>
      <c r="O89" s="3"/>
      <c r="P89" s="3"/>
      <c r="Q89" s="3"/>
    </row>
    <row r="90" spans="1:17" x14ac:dyDescent="0.4">
      <c r="B90" s="30"/>
      <c r="C90" s="254"/>
      <c r="D90" s="30"/>
      <c r="E90" s="30"/>
      <c r="F90" s="30"/>
      <c r="G90" s="30"/>
      <c r="H90" s="254"/>
      <c r="I90" s="30"/>
      <c r="J90" s="30"/>
      <c r="K90" s="30"/>
      <c r="L90" s="30"/>
      <c r="N90" s="3"/>
      <c r="O90" s="3"/>
      <c r="P90" s="3"/>
      <c r="Q90" s="3"/>
    </row>
    <row r="91" spans="1:17" x14ac:dyDescent="0.4">
      <c r="A91" s="30"/>
      <c r="B91" s="31"/>
      <c r="C91" s="254"/>
      <c r="D91" s="254"/>
      <c r="E91" s="254"/>
      <c r="F91" s="254"/>
      <c r="G91" s="254"/>
      <c r="H91" s="254"/>
      <c r="I91" s="254"/>
      <c r="J91" s="254"/>
      <c r="K91" s="254"/>
      <c r="L91" s="13"/>
      <c r="N91" s="3"/>
      <c r="O91" s="3"/>
      <c r="P91" s="3"/>
      <c r="Q91" s="3"/>
    </row>
    <row r="92" spans="1:17" x14ac:dyDescent="0.4">
      <c r="A92" s="283" t="s">
        <v>131</v>
      </c>
      <c r="B92" s="283"/>
      <c r="C92" s="283"/>
      <c r="D92" s="283"/>
      <c r="E92" s="283"/>
      <c r="F92" s="283"/>
      <c r="G92" s="283"/>
      <c r="H92" s="283"/>
      <c r="I92" s="283"/>
      <c r="J92" s="283"/>
      <c r="K92" s="283"/>
      <c r="L92" s="283"/>
      <c r="N92" s="3"/>
      <c r="O92" s="3"/>
      <c r="P92" s="3"/>
      <c r="Q92" s="3"/>
    </row>
    <row r="93" spans="1:17" x14ac:dyDescent="0.4">
      <c r="A93" s="283" t="s">
        <v>231</v>
      </c>
      <c r="B93" s="283"/>
      <c r="C93" s="283"/>
      <c r="D93" s="283"/>
      <c r="E93" s="283"/>
      <c r="F93" s="283"/>
      <c r="G93" s="283"/>
      <c r="H93" s="283"/>
      <c r="I93" s="283"/>
      <c r="J93" s="283"/>
      <c r="K93" s="283"/>
      <c r="L93" s="283"/>
      <c r="N93" s="3"/>
      <c r="O93" s="3"/>
      <c r="P93" s="3"/>
      <c r="Q93" s="3"/>
    </row>
    <row r="94" spans="1:17" s="255" customFormat="1" ht="21.75" customHeight="1" x14ac:dyDescent="0.4">
      <c r="A94" s="283" t="str">
        <f>+A51</f>
        <v>AS AT JUNE 30, 2022</v>
      </c>
      <c r="B94" s="283"/>
      <c r="C94" s="283"/>
      <c r="D94" s="283"/>
      <c r="E94" s="283"/>
      <c r="F94" s="283"/>
      <c r="G94" s="283"/>
      <c r="H94" s="283"/>
      <c r="I94" s="283"/>
      <c r="J94" s="283"/>
      <c r="K94" s="283"/>
      <c r="L94" s="283"/>
    </row>
    <row r="95" spans="1:17" x14ac:dyDescent="0.4">
      <c r="A95" s="11"/>
      <c r="B95" s="11"/>
      <c r="C95" s="11"/>
      <c r="F95" s="284" t="s">
        <v>132</v>
      </c>
      <c r="G95" s="284"/>
      <c r="H95" s="284"/>
      <c r="I95" s="284"/>
      <c r="J95" s="284"/>
      <c r="K95" s="284"/>
      <c r="L95" s="284"/>
      <c r="N95" s="3"/>
      <c r="O95" s="3"/>
      <c r="P95" s="3"/>
      <c r="Q95" s="3"/>
    </row>
    <row r="96" spans="1:17" ht="18.75" x14ac:dyDescent="0.4">
      <c r="A96" s="11"/>
      <c r="B96" s="11"/>
      <c r="C96" s="11"/>
      <c r="F96" s="281" t="s">
        <v>199</v>
      </c>
      <c r="G96" s="281"/>
      <c r="H96" s="281"/>
      <c r="I96" s="94"/>
      <c r="J96" s="281" t="s">
        <v>200</v>
      </c>
      <c r="K96" s="281"/>
      <c r="L96" s="281"/>
      <c r="N96" s="3"/>
      <c r="O96" s="3"/>
      <c r="P96" s="3"/>
      <c r="Q96" s="3"/>
    </row>
    <row r="97" spans="1:17" x14ac:dyDescent="0.4">
      <c r="A97" s="11"/>
      <c r="B97" s="11"/>
      <c r="C97" s="11"/>
      <c r="D97" s="147" t="s">
        <v>133</v>
      </c>
      <c r="E97" s="8"/>
      <c r="F97" s="148" t="str">
        <f>F54</f>
        <v>June 30, 2022</v>
      </c>
      <c r="G97" s="226"/>
      <c r="H97" s="148" t="str">
        <f>H54</f>
        <v>December 31, 2021</v>
      </c>
      <c r="J97" s="148" t="str">
        <f>J54</f>
        <v>June 30, 2022</v>
      </c>
      <c r="K97" s="226"/>
      <c r="L97" s="148" t="str">
        <f>L54</f>
        <v>December 31, 2021</v>
      </c>
      <c r="N97" s="3"/>
      <c r="O97" s="3"/>
      <c r="P97" s="3"/>
      <c r="Q97" s="3"/>
    </row>
    <row r="98" spans="1:17" x14ac:dyDescent="0.4">
      <c r="A98" s="7"/>
      <c r="B98" s="7"/>
      <c r="C98" s="7"/>
      <c r="D98" s="8"/>
      <c r="E98" s="8"/>
      <c r="F98" s="257" t="s">
        <v>311</v>
      </c>
      <c r="G98" s="257"/>
      <c r="H98" s="41" t="s">
        <v>312</v>
      </c>
      <c r="I98" s="17"/>
      <c r="J98" s="257" t="s">
        <v>311</v>
      </c>
      <c r="K98" s="257"/>
      <c r="L98" s="41" t="s">
        <v>312</v>
      </c>
      <c r="N98" s="3"/>
      <c r="O98" s="3"/>
      <c r="P98" s="3"/>
      <c r="Q98" s="3"/>
    </row>
    <row r="99" spans="1:17" x14ac:dyDescent="0.4">
      <c r="A99" s="7"/>
      <c r="B99" s="7"/>
      <c r="C99" s="7"/>
      <c r="D99" s="8"/>
      <c r="E99" s="8"/>
      <c r="F99" s="24" t="s">
        <v>313</v>
      </c>
      <c r="G99" s="24"/>
      <c r="H99" s="24"/>
      <c r="I99" s="11"/>
      <c r="J99" s="24" t="s">
        <v>313</v>
      </c>
      <c r="K99" s="24"/>
      <c r="L99" s="24"/>
      <c r="N99" s="3"/>
      <c r="O99" s="3"/>
      <c r="P99" s="3"/>
      <c r="Q99" s="3"/>
    </row>
    <row r="100" spans="1:17" x14ac:dyDescent="0.4">
      <c r="A100" s="149" t="s">
        <v>151</v>
      </c>
      <c r="B100" s="11"/>
      <c r="C100" s="11"/>
      <c r="D100" s="254"/>
      <c r="E100" s="254"/>
      <c r="F100" s="34"/>
      <c r="G100" s="34"/>
      <c r="H100" s="35"/>
      <c r="I100" s="11"/>
      <c r="J100" s="34"/>
      <c r="K100" s="34"/>
      <c r="L100" s="34"/>
      <c r="N100" s="3"/>
      <c r="O100" s="3"/>
      <c r="P100" s="3"/>
      <c r="Q100" s="3"/>
    </row>
    <row r="101" spans="1:17" x14ac:dyDescent="0.4">
      <c r="A101" s="11"/>
      <c r="B101" s="11" t="s">
        <v>273</v>
      </c>
      <c r="C101" s="11"/>
      <c r="D101" s="254"/>
      <c r="E101" s="254"/>
      <c r="F101" s="193"/>
      <c r="G101" s="193"/>
      <c r="H101" s="193"/>
      <c r="I101" s="190"/>
      <c r="J101" s="195"/>
      <c r="K101" s="195"/>
      <c r="L101" s="194"/>
      <c r="N101" s="3"/>
      <c r="O101" s="3"/>
      <c r="P101" s="3"/>
      <c r="Q101" s="3"/>
    </row>
    <row r="102" spans="1:17" x14ac:dyDescent="0.4">
      <c r="A102" s="11"/>
      <c r="B102" s="11" t="s">
        <v>152</v>
      </c>
      <c r="C102" s="11"/>
      <c r="D102" s="254"/>
      <c r="E102" s="254"/>
      <c r="F102" s="193"/>
      <c r="G102" s="193"/>
      <c r="H102" s="193"/>
      <c r="I102" s="190"/>
      <c r="J102" s="195"/>
      <c r="K102" s="195"/>
      <c r="L102" s="194"/>
      <c r="N102" s="3"/>
      <c r="O102" s="3"/>
      <c r="P102" s="3"/>
      <c r="Q102" s="3"/>
    </row>
    <row r="103" spans="1:17" ht="18.75" thickBot="1" x14ac:dyDescent="0.45">
      <c r="A103" s="11"/>
      <c r="B103" s="11"/>
      <c r="C103" s="49" t="s">
        <v>352</v>
      </c>
      <c r="D103" s="254">
        <v>19</v>
      </c>
      <c r="E103" s="254"/>
      <c r="F103" s="234">
        <v>0</v>
      </c>
      <c r="G103" s="213"/>
      <c r="H103" s="234">
        <v>1489315278.75</v>
      </c>
      <c r="I103" s="190"/>
      <c r="J103" s="234">
        <v>0</v>
      </c>
      <c r="K103" s="213"/>
      <c r="L103" s="234">
        <v>1489315278.75</v>
      </c>
      <c r="N103" s="3"/>
      <c r="O103" s="3"/>
      <c r="P103" s="3"/>
      <c r="Q103" s="3"/>
    </row>
    <row r="104" spans="1:17" ht="19.5" thickTop="1" thickBot="1" x14ac:dyDescent="0.45">
      <c r="A104" s="11"/>
      <c r="B104" s="11"/>
      <c r="C104" s="49" t="s">
        <v>381</v>
      </c>
      <c r="D104" s="266">
        <v>19</v>
      </c>
      <c r="E104" s="266"/>
      <c r="F104" s="234">
        <v>1637350330.1199999</v>
      </c>
      <c r="G104" s="213"/>
      <c r="H104" s="234">
        <v>0</v>
      </c>
      <c r="I104" s="190"/>
      <c r="J104" s="234">
        <v>1637350330.1199999</v>
      </c>
      <c r="K104" s="213"/>
      <c r="L104" s="234">
        <v>0</v>
      </c>
      <c r="N104" s="3"/>
      <c r="O104" s="3"/>
      <c r="P104" s="3"/>
      <c r="Q104" s="3"/>
    </row>
    <row r="105" spans="1:17" ht="18.75" thickTop="1" x14ac:dyDescent="0.4">
      <c r="A105" s="11"/>
      <c r="B105" s="11" t="s">
        <v>187</v>
      </c>
      <c r="C105" s="11"/>
      <c r="D105" s="254"/>
      <c r="E105" s="254"/>
      <c r="F105" s="193"/>
      <c r="G105" s="193"/>
      <c r="H105" s="193"/>
      <c r="I105" s="190"/>
      <c r="J105" s="194"/>
      <c r="K105" s="194"/>
      <c r="L105" s="194"/>
      <c r="N105" s="3"/>
      <c r="O105" s="3"/>
      <c r="P105" s="3"/>
      <c r="Q105" s="3"/>
    </row>
    <row r="106" spans="1:17" x14ac:dyDescent="0.4">
      <c r="A106" s="11"/>
      <c r="B106" s="11"/>
      <c r="C106" s="49" t="s">
        <v>359</v>
      </c>
      <c r="D106" s="254">
        <v>19</v>
      </c>
      <c r="E106" s="254"/>
      <c r="F106" s="194">
        <v>0</v>
      </c>
      <c r="G106" s="194"/>
      <c r="H106" s="212">
        <v>1031660147.25</v>
      </c>
      <c r="I106" s="194"/>
      <c r="J106" s="194">
        <v>0</v>
      </c>
      <c r="K106" s="194"/>
      <c r="L106" s="212">
        <v>1031660147.25</v>
      </c>
      <c r="N106" s="3"/>
      <c r="O106" s="3"/>
      <c r="P106" s="3"/>
      <c r="Q106" s="3"/>
    </row>
    <row r="107" spans="1:17" x14ac:dyDescent="0.4">
      <c r="A107" s="11"/>
      <c r="B107" s="11"/>
      <c r="C107" s="49" t="s">
        <v>360</v>
      </c>
      <c r="D107" s="254">
        <v>19</v>
      </c>
      <c r="E107" s="254"/>
      <c r="F107" s="194">
        <f>+'Changed-Conso'!D41</f>
        <v>1164401069.76</v>
      </c>
      <c r="G107" s="194"/>
      <c r="H107" s="212">
        <v>0</v>
      </c>
      <c r="I107" s="194"/>
      <c r="J107" s="194">
        <f>+'Changed-Com'!D38</f>
        <v>1164401069.76</v>
      </c>
      <c r="K107" s="194"/>
      <c r="L107" s="212">
        <v>0</v>
      </c>
      <c r="N107" s="3"/>
      <c r="O107" s="3"/>
      <c r="P107" s="3"/>
      <c r="Q107" s="3"/>
    </row>
    <row r="108" spans="1:17" x14ac:dyDescent="0.4">
      <c r="A108" s="11"/>
      <c r="B108" s="11" t="s">
        <v>274</v>
      </c>
      <c r="C108" s="45"/>
      <c r="D108" s="254">
        <v>19</v>
      </c>
      <c r="E108" s="254"/>
      <c r="F108" s="194">
        <f>+'Changed-Conso'!H41</f>
        <v>688264273.17000008</v>
      </c>
      <c r="G108" s="194"/>
      <c r="H108" s="194">
        <v>669983717.94000006</v>
      </c>
      <c r="I108" s="190"/>
      <c r="J108" s="194">
        <f>+'Changed-Com'!H38</f>
        <v>688264273.17000008</v>
      </c>
      <c r="K108" s="194"/>
      <c r="L108" s="194">
        <v>669983717.94000006</v>
      </c>
      <c r="N108" s="3"/>
      <c r="O108" s="3"/>
      <c r="P108" s="3"/>
      <c r="Q108" s="3"/>
    </row>
    <row r="109" spans="1:17" x14ac:dyDescent="0.4">
      <c r="A109" s="11"/>
      <c r="B109" s="11" t="s">
        <v>316</v>
      </c>
      <c r="C109" s="45"/>
      <c r="D109" s="254">
        <v>20</v>
      </c>
      <c r="E109" s="254"/>
      <c r="F109" s="194">
        <f>+'Changed-Conso'!J41</f>
        <v>0</v>
      </c>
      <c r="G109" s="194"/>
      <c r="H109" s="194">
        <v>29008465.079999998</v>
      </c>
      <c r="I109" s="190"/>
      <c r="J109" s="194">
        <f>+'Changed-Com'!J38</f>
        <v>0</v>
      </c>
      <c r="K109" s="194"/>
      <c r="L109" s="194">
        <v>29008465.079999998</v>
      </c>
      <c r="N109" s="3"/>
      <c r="O109" s="3"/>
      <c r="P109" s="3"/>
      <c r="Q109" s="3"/>
    </row>
    <row r="110" spans="1:17" x14ac:dyDescent="0.4">
      <c r="A110" s="11"/>
      <c r="B110" s="11" t="s">
        <v>153</v>
      </c>
      <c r="C110" s="11"/>
      <c r="D110" s="254"/>
      <c r="E110" s="254"/>
      <c r="F110" s="194"/>
      <c r="G110" s="194"/>
      <c r="H110" s="193"/>
      <c r="I110" s="190"/>
      <c r="J110" s="194"/>
      <c r="K110" s="194"/>
      <c r="L110" s="194"/>
      <c r="N110" s="3"/>
      <c r="O110" s="3"/>
      <c r="P110" s="3"/>
      <c r="Q110" s="3"/>
    </row>
    <row r="111" spans="1:17" x14ac:dyDescent="0.4">
      <c r="A111" s="11"/>
      <c r="B111" s="11"/>
      <c r="C111" s="11" t="s">
        <v>154</v>
      </c>
      <c r="D111" s="254"/>
      <c r="E111" s="254"/>
      <c r="F111" s="200">
        <f>+'Changed-Conso'!L41</f>
        <v>101508576.81</v>
      </c>
      <c r="G111" s="200"/>
      <c r="H111" s="200">
        <v>97705272.879999995</v>
      </c>
      <c r="I111" s="190"/>
      <c r="J111" s="200">
        <f>+'Changed-Com'!R38</f>
        <v>101508576.81</v>
      </c>
      <c r="K111" s="200"/>
      <c r="L111" s="200">
        <v>97705272.879999995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155</v>
      </c>
      <c r="D112" s="37"/>
      <c r="E112" s="254"/>
      <c r="F112" s="195">
        <f>+'Changed-Conso'!N41</f>
        <v>896419835.12</v>
      </c>
      <c r="G112" s="195"/>
      <c r="H112" s="213">
        <v>1359033915.25</v>
      </c>
      <c r="I112" s="199"/>
      <c r="J112" s="195">
        <f>+'Changed-Com'!T38</f>
        <v>1061615283.8899999</v>
      </c>
      <c r="K112" s="195"/>
      <c r="L112" s="195">
        <v>1136122775.5899999</v>
      </c>
      <c r="N112" s="3"/>
      <c r="O112" s="3"/>
      <c r="P112" s="3"/>
      <c r="Q112" s="3"/>
    </row>
    <row r="113" spans="1:20" x14ac:dyDescent="0.4">
      <c r="A113" s="11"/>
      <c r="B113" s="11" t="s">
        <v>225</v>
      </c>
      <c r="D113" s="5"/>
      <c r="E113" s="5"/>
      <c r="F113" s="192">
        <f>+'Changed-Conso'!T41</f>
        <v>860320.22000000032</v>
      </c>
      <c r="G113" s="195"/>
      <c r="H113" s="192">
        <v>-8675530.0099999998</v>
      </c>
      <c r="I113" s="190"/>
      <c r="J113" s="192">
        <v>0</v>
      </c>
      <c r="K113" s="195"/>
      <c r="L113" s="192">
        <v>0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253</v>
      </c>
      <c r="D114" s="254"/>
      <c r="E114" s="254"/>
      <c r="F114" s="194">
        <f>SUM(F106:F113)</f>
        <v>2851454075.0799999</v>
      </c>
      <c r="G114" s="194"/>
      <c r="H114" s="194">
        <f>SUM(H106:H113)</f>
        <v>3178715988.3899999</v>
      </c>
      <c r="I114" s="190"/>
      <c r="J114" s="194">
        <f>SUM(J106:J113)</f>
        <v>3015789203.6300001</v>
      </c>
      <c r="K114" s="194"/>
      <c r="L114" s="194">
        <f>SUM(L106:L113)</f>
        <v>2964480378.7399998</v>
      </c>
      <c r="N114" s="3"/>
      <c r="O114" s="3"/>
      <c r="P114" s="3"/>
      <c r="Q114" s="3"/>
    </row>
    <row r="115" spans="1:20" x14ac:dyDescent="0.4">
      <c r="A115" s="11"/>
      <c r="B115" s="11" t="s">
        <v>229</v>
      </c>
      <c r="C115" s="11"/>
      <c r="D115" s="254"/>
      <c r="E115" s="254"/>
      <c r="F115" s="214">
        <f>+'Changed-Conso'!X41</f>
        <v>103308206.02999999</v>
      </c>
      <c r="G115" s="213"/>
      <c r="H115" s="214">
        <v>171232833.56999999</v>
      </c>
      <c r="I115" s="190"/>
      <c r="J115" s="192">
        <v>0</v>
      </c>
      <c r="K115" s="195"/>
      <c r="L115" s="192">
        <v>0</v>
      </c>
      <c r="N115" s="3"/>
      <c r="O115" s="3"/>
      <c r="P115" s="3"/>
      <c r="Q115" s="3"/>
    </row>
    <row r="116" spans="1:20" x14ac:dyDescent="0.4">
      <c r="A116" s="11"/>
      <c r="B116" s="11"/>
      <c r="C116" s="11" t="s">
        <v>254</v>
      </c>
      <c r="D116" s="254"/>
      <c r="E116" s="254"/>
      <c r="F116" s="194">
        <f>+F115+F114</f>
        <v>2954762281.1100001</v>
      </c>
      <c r="G116" s="194"/>
      <c r="H116" s="194">
        <f>+H115+H114</f>
        <v>3349948821.96</v>
      </c>
      <c r="I116" s="190"/>
      <c r="J116" s="194">
        <f>+J115+J114</f>
        <v>3015789203.6300001</v>
      </c>
      <c r="K116" s="194"/>
      <c r="L116" s="194">
        <f>+L115+L114</f>
        <v>2964480378.7399998</v>
      </c>
      <c r="N116" s="3"/>
      <c r="O116" s="3"/>
      <c r="P116" s="3"/>
      <c r="Q116" s="3"/>
    </row>
    <row r="117" spans="1:20" ht="18.75" thickBot="1" x14ac:dyDescent="0.45">
      <c r="A117" s="22" t="s">
        <v>156</v>
      </c>
      <c r="B117" s="11"/>
      <c r="C117" s="11"/>
      <c r="D117" s="254"/>
      <c r="E117" s="254"/>
      <c r="F117" s="201">
        <f>+F116+F76</f>
        <v>3544709053.8500004</v>
      </c>
      <c r="G117" s="195"/>
      <c r="H117" s="201">
        <f>+H116+H76</f>
        <v>3902909959.5700002</v>
      </c>
      <c r="I117" s="190"/>
      <c r="J117" s="201">
        <f>+J116+J76</f>
        <v>3622458342.46</v>
      </c>
      <c r="K117" s="195"/>
      <c r="L117" s="201">
        <f>+L116+L76</f>
        <v>3538521125.3499999</v>
      </c>
      <c r="N117" s="1">
        <f>F117-F40</f>
        <v>0</v>
      </c>
      <c r="O117" s="3"/>
      <c r="P117" s="1" t="e">
        <f>#REF!-#REF!</f>
        <v>#REF!</v>
      </c>
      <c r="Q117" s="3"/>
      <c r="R117" s="1">
        <f>J117-J40</f>
        <v>0</v>
      </c>
      <c r="T117" s="1" t="e">
        <f>#REF!-#REF!</f>
        <v>#REF!</v>
      </c>
    </row>
    <row r="118" spans="1:20" ht="18.75" thickTop="1" x14ac:dyDescent="0.4">
      <c r="A118" s="11"/>
      <c r="F118" s="215"/>
      <c r="G118" s="215"/>
      <c r="H118" s="215"/>
      <c r="I118" s="216"/>
      <c r="J118" s="212"/>
      <c r="K118" s="212"/>
      <c r="L118" s="212"/>
    </row>
    <row r="119" spans="1:20" x14ac:dyDescent="0.4">
      <c r="A119" s="17" t="s">
        <v>301</v>
      </c>
      <c r="B119" s="11"/>
      <c r="C119" s="11"/>
      <c r="D119" s="254"/>
      <c r="E119" s="254"/>
      <c r="F119" s="195"/>
      <c r="G119" s="195"/>
      <c r="H119" s="195"/>
      <c r="I119" s="190"/>
      <c r="J119" s="195"/>
      <c r="K119" s="195"/>
      <c r="L119" s="195"/>
      <c r="N119" s="3"/>
      <c r="O119" s="3"/>
      <c r="P119" s="3"/>
      <c r="Q119" s="3"/>
    </row>
    <row r="120" spans="1:20" x14ac:dyDescent="0.4">
      <c r="A120" s="11"/>
      <c r="B120" s="11"/>
      <c r="C120" s="11"/>
      <c r="D120" s="254"/>
      <c r="E120" s="254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4"/>
      <c r="E121" s="254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4"/>
      <c r="E122" s="254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4"/>
      <c r="E123" s="25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4"/>
      <c r="E124" s="25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4"/>
      <c r="E125" s="25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54"/>
      <c r="E126" s="254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1"/>
      <c r="B127" s="11"/>
      <c r="C127" s="11"/>
      <c r="D127" s="254"/>
      <c r="E127" s="254"/>
      <c r="F127" s="20"/>
      <c r="G127" s="20"/>
      <c r="H127" s="2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B128" s="11"/>
      <c r="C128" s="11"/>
      <c r="D128" s="254"/>
      <c r="E128" s="254"/>
      <c r="F128" s="254"/>
      <c r="G128" s="254"/>
      <c r="H128" s="254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4"/>
      <c r="E129" s="254"/>
      <c r="F129" s="254"/>
      <c r="G129" s="254"/>
      <c r="H129" s="254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4"/>
      <c r="E130" s="254"/>
      <c r="F130" s="254"/>
      <c r="G130" s="254"/>
      <c r="H130" s="25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54"/>
      <c r="E131" s="254"/>
      <c r="F131" s="254"/>
      <c r="G131" s="254"/>
      <c r="H131" s="254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155"/>
      <c r="B132" s="11"/>
      <c r="C132" s="11"/>
      <c r="D132" s="254"/>
      <c r="E132" s="254"/>
      <c r="F132" s="254"/>
      <c r="G132" s="254"/>
      <c r="H132" s="254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C133" s="11"/>
      <c r="D133" s="254"/>
      <c r="E133" s="254"/>
      <c r="F133" s="254"/>
      <c r="G133" s="254"/>
      <c r="H133" s="254"/>
      <c r="I133" s="11"/>
      <c r="J133" s="20"/>
      <c r="K133" s="20"/>
      <c r="L133" s="20"/>
      <c r="N133" s="3"/>
      <c r="O133" s="3"/>
      <c r="P133" s="3"/>
      <c r="Q133" s="3"/>
    </row>
    <row r="134" spans="1:17" x14ac:dyDescent="0.4">
      <c r="A134" s="254"/>
      <c r="B134" s="30" t="s">
        <v>145</v>
      </c>
      <c r="C134" s="254"/>
      <c r="D134" s="30"/>
      <c r="E134" s="254"/>
      <c r="F134" s="30" t="s">
        <v>145</v>
      </c>
      <c r="G134" s="30"/>
      <c r="H134" s="254"/>
      <c r="I134" s="254"/>
      <c r="J134" s="254"/>
      <c r="K134" s="254"/>
      <c r="L134" s="254"/>
      <c r="N134" s="3"/>
      <c r="O134" s="3"/>
      <c r="P134" s="3"/>
      <c r="Q134" s="3"/>
    </row>
    <row r="135" spans="1:17" ht="17.25" customHeight="1" x14ac:dyDescent="0.4">
      <c r="A135" s="282"/>
      <c r="B135" s="282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  <c r="N135" s="3"/>
      <c r="O135" s="3"/>
      <c r="P135" s="3"/>
      <c r="Q135" s="3"/>
    </row>
    <row r="136" spans="1:17" x14ac:dyDescent="0.4">
      <c r="A136" s="11"/>
      <c r="B136" s="11"/>
      <c r="C136" s="11"/>
      <c r="D136" s="191" t="s">
        <v>237</v>
      </c>
      <c r="E136" s="254"/>
      <c r="F136" s="27">
        <f>+F117-F40</f>
        <v>0</v>
      </c>
      <c r="G136" s="27"/>
      <c r="H136" s="27">
        <f>+H117-H40</f>
        <v>0</v>
      </c>
      <c r="I136" s="11"/>
      <c r="J136" s="27">
        <f>+J117-J40</f>
        <v>0</v>
      </c>
      <c r="K136" s="27"/>
      <c r="L136" s="27">
        <f>+L117-L40</f>
        <v>0</v>
      </c>
      <c r="N136" s="3"/>
      <c r="O136" s="3"/>
      <c r="P136" s="3"/>
      <c r="Q136" s="3"/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5:L135"/>
    <mergeCell ref="A93:L93"/>
    <mergeCell ref="F95:L95"/>
    <mergeCell ref="A57:C57"/>
    <mergeCell ref="A89:L89"/>
    <mergeCell ref="A92:L92"/>
    <mergeCell ref="A94:L94"/>
    <mergeCell ref="F96:H96"/>
    <mergeCell ref="J96:L96"/>
    <mergeCell ref="F53:H53"/>
    <mergeCell ref="J53:L53"/>
    <mergeCell ref="A46:L46"/>
    <mergeCell ref="A49:L49"/>
    <mergeCell ref="F52:L52"/>
    <mergeCell ref="A50:L50"/>
    <mergeCell ref="A51:L51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8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2"/>
  <sheetViews>
    <sheetView view="pageBreakPreview" topLeftCell="A74" zoomScaleNormal="100" zoomScaleSheetLayoutView="100" workbookViewId="0">
      <selection activeCell="C20" sqref="C20"/>
    </sheetView>
  </sheetViews>
  <sheetFormatPr defaultColWidth="9.140625"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ht="12" customHeight="1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56"/>
      <c r="N1" s="3"/>
      <c r="O1" s="3"/>
      <c r="P1" s="3"/>
      <c r="Q1" s="3"/>
    </row>
    <row r="2" spans="1:17" x14ac:dyDescent="0.4">
      <c r="A2" s="286" t="s">
        <v>131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N2" s="3"/>
      <c r="O2" s="3"/>
      <c r="P2" s="3"/>
      <c r="Q2" s="3"/>
    </row>
    <row r="3" spans="1:17" ht="18" customHeight="1" x14ac:dyDescent="0.4">
      <c r="A3" s="283" t="s">
        <v>157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N3" s="3"/>
      <c r="O3" s="3"/>
      <c r="P3" s="3"/>
      <c r="Q3" s="3"/>
    </row>
    <row r="4" spans="1:17" ht="18" customHeight="1" x14ac:dyDescent="0.4">
      <c r="A4" s="283" t="s">
        <v>356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N4" s="3"/>
      <c r="O4" s="3"/>
      <c r="P4" s="3"/>
      <c r="Q4" s="3"/>
    </row>
    <row r="5" spans="1:17" ht="16.5" customHeight="1" x14ac:dyDescent="0.4">
      <c r="A5" s="11"/>
      <c r="B5" s="11"/>
      <c r="C5" s="255"/>
      <c r="F5" s="284" t="s">
        <v>132</v>
      </c>
      <c r="G5" s="284"/>
      <c r="H5" s="284"/>
      <c r="I5" s="284"/>
      <c r="J5" s="284"/>
      <c r="K5" s="284"/>
      <c r="L5" s="284"/>
      <c r="N5" s="3"/>
      <c r="O5" s="3"/>
      <c r="P5" s="3"/>
      <c r="Q5" s="3"/>
    </row>
    <row r="6" spans="1:17" ht="18.75" x14ac:dyDescent="0.4">
      <c r="A6" s="11"/>
      <c r="B6" s="11"/>
      <c r="C6" s="11" t="s">
        <v>4</v>
      </c>
      <c r="F6" s="281" t="s">
        <v>199</v>
      </c>
      <c r="G6" s="281"/>
      <c r="H6" s="281"/>
      <c r="I6" s="94"/>
      <c r="J6" s="281" t="s">
        <v>200</v>
      </c>
      <c r="K6" s="281"/>
      <c r="L6" s="281"/>
      <c r="N6" s="3"/>
      <c r="O6" s="3"/>
      <c r="P6" s="3"/>
      <c r="Q6" s="3"/>
    </row>
    <row r="7" spans="1:17" x14ac:dyDescent="0.4">
      <c r="A7" s="11"/>
      <c r="B7" s="11"/>
      <c r="C7" s="11"/>
      <c r="F7" s="287" t="s">
        <v>345</v>
      </c>
      <c r="G7" s="287"/>
      <c r="H7" s="287"/>
      <c r="J7" s="287" t="str">
        <f>+F7</f>
        <v>For the six-month period ended June 30</v>
      </c>
      <c r="K7" s="287"/>
      <c r="L7" s="287"/>
      <c r="N7" s="3"/>
      <c r="O7" s="3"/>
      <c r="P7" s="3"/>
      <c r="Q7" s="3"/>
    </row>
    <row r="8" spans="1:17" x14ac:dyDescent="0.4">
      <c r="A8" s="11"/>
      <c r="B8" s="11"/>
      <c r="C8" s="11"/>
      <c r="D8" s="147" t="s">
        <v>133</v>
      </c>
      <c r="E8" s="8"/>
      <c r="F8" s="147">
        <v>2022</v>
      </c>
      <c r="H8" s="147">
        <v>2021</v>
      </c>
      <c r="I8" s="7"/>
      <c r="J8" s="147">
        <f>+F8</f>
        <v>2022</v>
      </c>
      <c r="K8" s="7"/>
      <c r="L8" s="147">
        <f>+H8</f>
        <v>2021</v>
      </c>
      <c r="N8" s="3"/>
      <c r="O8" s="3"/>
      <c r="P8" s="3"/>
      <c r="Q8" s="3"/>
    </row>
    <row r="9" spans="1:17" x14ac:dyDescent="0.4">
      <c r="A9" s="151" t="s">
        <v>158</v>
      </c>
      <c r="B9" s="11"/>
      <c r="C9" s="11"/>
      <c r="D9" s="254"/>
      <c r="E9" s="254"/>
      <c r="F9" s="12"/>
      <c r="G9" s="12"/>
      <c r="H9" s="12"/>
      <c r="I9" s="12"/>
      <c r="J9" s="13"/>
      <c r="K9" s="11"/>
      <c r="L9" s="13"/>
      <c r="N9" s="3"/>
      <c r="O9" s="3"/>
      <c r="P9" s="3"/>
      <c r="Q9" s="3"/>
    </row>
    <row r="10" spans="1:17" x14ac:dyDescent="0.4">
      <c r="A10" s="11"/>
      <c r="B10" s="11" t="s">
        <v>221</v>
      </c>
      <c r="C10" s="11"/>
      <c r="D10" s="254"/>
      <c r="E10" s="254"/>
      <c r="F10" s="200">
        <v>41116720.829999998</v>
      </c>
      <c r="G10" s="193"/>
      <c r="H10" s="200">
        <v>71537012.019999996</v>
      </c>
      <c r="I10" s="193"/>
      <c r="J10" s="195">
        <v>10428359.550000001</v>
      </c>
      <c r="K10" s="190"/>
      <c r="L10" s="195">
        <v>23896203.670000002</v>
      </c>
      <c r="M10" s="9"/>
      <c r="N10" s="9"/>
      <c r="O10" s="3"/>
      <c r="P10" s="3"/>
      <c r="Q10" s="3"/>
    </row>
    <row r="11" spans="1:17" x14ac:dyDescent="0.4">
      <c r="A11" s="11"/>
      <c r="B11" s="21" t="s">
        <v>336</v>
      </c>
      <c r="C11" s="11"/>
      <c r="D11" s="254">
        <v>8.4</v>
      </c>
      <c r="E11" s="254"/>
      <c r="F11" s="200">
        <v>0</v>
      </c>
      <c r="G11" s="193"/>
      <c r="H11" s="200">
        <v>223458910.93000001</v>
      </c>
      <c r="I11" s="193"/>
      <c r="J11" s="194">
        <v>0</v>
      </c>
      <c r="K11" s="190"/>
      <c r="L11" s="194">
        <v>58245354.079999998</v>
      </c>
      <c r="M11" s="9"/>
      <c r="N11" s="9"/>
      <c r="O11" s="3"/>
      <c r="P11" s="3"/>
      <c r="Q11" s="3"/>
    </row>
    <row r="12" spans="1:17" x14ac:dyDescent="0.4">
      <c r="A12" s="11"/>
      <c r="B12" s="271" t="s">
        <v>364</v>
      </c>
      <c r="C12" s="11"/>
      <c r="D12" s="254"/>
      <c r="E12" s="254"/>
      <c r="F12" s="200">
        <v>1966126</v>
      </c>
      <c r="G12" s="193"/>
      <c r="H12" s="200">
        <v>21725199</v>
      </c>
      <c r="I12" s="193"/>
      <c r="J12" s="194">
        <v>1966126</v>
      </c>
      <c r="K12" s="190"/>
      <c r="L12" s="194">
        <v>21078998.579999998</v>
      </c>
      <c r="M12" s="9"/>
      <c r="N12" s="9"/>
      <c r="O12" s="3"/>
      <c r="P12" s="3"/>
      <c r="Q12" s="3"/>
    </row>
    <row r="13" spans="1:17" x14ac:dyDescent="0.4">
      <c r="A13" s="11"/>
      <c r="B13" s="271" t="s">
        <v>362</v>
      </c>
      <c r="C13" s="11"/>
      <c r="D13" s="274"/>
      <c r="E13" s="274"/>
      <c r="F13" s="200">
        <v>115736009.66</v>
      </c>
      <c r="G13" s="193"/>
      <c r="H13" s="200">
        <v>0</v>
      </c>
      <c r="I13" s="193"/>
      <c r="J13" s="194">
        <v>197972.13</v>
      </c>
      <c r="K13" s="190"/>
      <c r="L13" s="194">
        <v>0</v>
      </c>
      <c r="M13" s="9"/>
      <c r="N13" s="9"/>
      <c r="O13" s="3"/>
      <c r="P13" s="3"/>
      <c r="Q13" s="3"/>
    </row>
    <row r="14" spans="1:17" x14ac:dyDescent="0.4">
      <c r="A14" s="11"/>
      <c r="B14" s="11" t="s">
        <v>210</v>
      </c>
      <c r="C14" s="11"/>
      <c r="D14" s="254"/>
      <c r="E14" s="254"/>
      <c r="F14" s="200">
        <v>4577046.68</v>
      </c>
      <c r="G14" s="193"/>
      <c r="H14" s="200">
        <v>10526494.73</v>
      </c>
      <c r="I14" s="193"/>
      <c r="J14" s="194">
        <v>3518937.9</v>
      </c>
      <c r="K14" s="190"/>
      <c r="L14" s="194">
        <v>9010330.4600000009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54"/>
      <c r="E15" s="254"/>
      <c r="F15" s="200">
        <v>23719211.059999999</v>
      </c>
      <c r="G15" s="193"/>
      <c r="H15" s="200">
        <v>18515524.34</v>
      </c>
      <c r="I15" s="193"/>
      <c r="J15" s="195">
        <v>55082488.869999997</v>
      </c>
      <c r="K15" s="190"/>
      <c r="L15" s="195">
        <v>34871373.75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54"/>
      <c r="E16" s="254"/>
      <c r="F16" s="211"/>
      <c r="G16" s="211"/>
      <c r="H16" s="211"/>
      <c r="I16" s="211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271" t="s">
        <v>349</v>
      </c>
      <c r="D17" s="269">
        <v>5</v>
      </c>
      <c r="E17" s="269"/>
      <c r="F17" s="211">
        <v>760000</v>
      </c>
      <c r="G17" s="211"/>
      <c r="H17" s="211">
        <v>780000</v>
      </c>
      <c r="I17" s="211"/>
      <c r="J17" s="194">
        <v>760000</v>
      </c>
      <c r="K17" s="190"/>
      <c r="L17" s="194">
        <v>780000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299</v>
      </c>
      <c r="D18" s="191"/>
      <c r="E18" s="254"/>
      <c r="F18" s="194">
        <v>119478344.66</v>
      </c>
      <c r="G18" s="193"/>
      <c r="H18" s="194">
        <v>56363607.969999999</v>
      </c>
      <c r="I18" s="193"/>
      <c r="J18" s="194">
        <v>122890817.27</v>
      </c>
      <c r="K18" s="190"/>
      <c r="L18" s="194">
        <v>56327900.450000003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138</v>
      </c>
      <c r="D19" s="17"/>
      <c r="E19" s="17"/>
      <c r="F19" s="200">
        <v>502178.06</v>
      </c>
      <c r="G19" s="193"/>
      <c r="H19" s="200">
        <v>833965.41</v>
      </c>
      <c r="I19" s="193"/>
      <c r="J19" s="194">
        <v>500827.06</v>
      </c>
      <c r="K19" s="190"/>
      <c r="L19" s="194">
        <v>59.1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161</v>
      </c>
      <c r="D20" s="254"/>
      <c r="E20" s="254"/>
      <c r="F20" s="197">
        <f>SUM(F10:F19)</f>
        <v>307855636.94999999</v>
      </c>
      <c r="G20" s="193"/>
      <c r="H20" s="197">
        <f>SUM(H10:H19)</f>
        <v>403740714.40000004</v>
      </c>
      <c r="I20" s="193"/>
      <c r="J20" s="197">
        <f>SUM(J10:J19)</f>
        <v>195345528.78</v>
      </c>
      <c r="K20" s="190"/>
      <c r="L20" s="197">
        <f>SUM(L10:L19)</f>
        <v>204210220.09</v>
      </c>
      <c r="M20" s="9"/>
      <c r="N20" s="9"/>
      <c r="O20" s="3"/>
      <c r="P20" s="3"/>
      <c r="Q20" s="3"/>
    </row>
    <row r="21" spans="1:17" ht="7.5" customHeight="1" x14ac:dyDescent="0.4">
      <c r="A21" s="11"/>
      <c r="B21" s="11"/>
      <c r="C21" s="11"/>
      <c r="D21" s="254"/>
      <c r="E21" s="254"/>
      <c r="F21" s="193"/>
      <c r="G21" s="193"/>
      <c r="H21" s="193"/>
      <c r="I21" s="193"/>
      <c r="J21" s="193"/>
      <c r="K21" s="190"/>
      <c r="L21" s="193"/>
      <c r="M21" s="9"/>
      <c r="N21" s="9"/>
      <c r="O21" s="3"/>
      <c r="P21" s="3"/>
      <c r="Q21" s="3"/>
    </row>
    <row r="22" spans="1:17" x14ac:dyDescent="0.4">
      <c r="A22" s="11" t="s">
        <v>162</v>
      </c>
      <c r="B22" s="11"/>
      <c r="C22" s="11"/>
      <c r="D22" s="254"/>
      <c r="E22" s="254"/>
      <c r="F22" s="193"/>
      <c r="G22" s="193"/>
      <c r="H22" s="193"/>
      <c r="I22" s="193"/>
      <c r="J22" s="194"/>
      <c r="K22" s="190"/>
      <c r="L22" s="194"/>
      <c r="M22" s="9"/>
      <c r="N22" s="9"/>
      <c r="O22" s="3"/>
      <c r="P22" s="3"/>
      <c r="Q22" s="3"/>
    </row>
    <row r="23" spans="1:17" x14ac:dyDescent="0.4">
      <c r="A23" s="11"/>
      <c r="B23" s="11" t="s">
        <v>243</v>
      </c>
      <c r="C23" s="11"/>
      <c r="D23" s="254"/>
      <c r="E23" s="254"/>
      <c r="F23" s="193">
        <v>38419202.390000001</v>
      </c>
      <c r="G23" s="193"/>
      <c r="H23" s="193">
        <v>26748399.510000002</v>
      </c>
      <c r="I23" s="193"/>
      <c r="J23" s="194">
        <v>26156756.140000001</v>
      </c>
      <c r="K23" s="190"/>
      <c r="L23" s="194">
        <v>22329554.98</v>
      </c>
      <c r="M23" s="9"/>
      <c r="N23" s="9"/>
      <c r="O23" s="3"/>
      <c r="P23" s="3"/>
      <c r="Q23" s="3"/>
    </row>
    <row r="24" spans="1:17" x14ac:dyDescent="0.4">
      <c r="A24" s="11"/>
      <c r="B24" s="11" t="s">
        <v>206</v>
      </c>
      <c r="C24" s="11"/>
      <c r="D24" s="257"/>
      <c r="E24" s="257"/>
      <c r="F24" s="193">
        <v>48473993.939999998</v>
      </c>
      <c r="G24" s="193"/>
      <c r="H24" s="193">
        <v>57993504.509999998</v>
      </c>
      <c r="I24" s="193"/>
      <c r="J24" s="194">
        <v>41835965.840000004</v>
      </c>
      <c r="K24" s="190"/>
      <c r="L24" s="194">
        <v>56627784.890000001</v>
      </c>
      <c r="M24" s="9"/>
      <c r="N24" s="9"/>
      <c r="O24" s="3"/>
      <c r="P24" s="3"/>
      <c r="Q24" s="3"/>
    </row>
    <row r="25" spans="1:17" x14ac:dyDescent="0.4">
      <c r="A25" s="11"/>
      <c r="B25" s="21" t="s">
        <v>337</v>
      </c>
      <c r="C25" s="11"/>
      <c r="D25" s="274">
        <v>8.4</v>
      </c>
      <c r="E25" s="275"/>
      <c r="F25" s="193">
        <v>92428932.260000005</v>
      </c>
      <c r="G25" s="193"/>
      <c r="H25" s="193">
        <v>0</v>
      </c>
      <c r="I25" s="193"/>
      <c r="J25" s="194">
        <v>42111788.789999999</v>
      </c>
      <c r="K25" s="190"/>
      <c r="L25" s="194">
        <v>0</v>
      </c>
      <c r="M25" s="9"/>
      <c r="N25" s="9"/>
      <c r="O25" s="3"/>
      <c r="P25" s="3"/>
      <c r="Q25" s="3"/>
    </row>
    <row r="26" spans="1:17" hidden="1" x14ac:dyDescent="0.4">
      <c r="A26" s="11"/>
      <c r="B26" s="271" t="s">
        <v>363</v>
      </c>
      <c r="C26" s="11"/>
      <c r="D26" s="275"/>
      <c r="E26" s="275"/>
      <c r="F26" s="193">
        <v>0</v>
      </c>
      <c r="G26" s="193"/>
      <c r="H26" s="193">
        <v>0</v>
      </c>
      <c r="I26" s="193"/>
      <c r="J26" s="194">
        <v>0</v>
      </c>
      <c r="K26" s="190"/>
      <c r="L26" s="194">
        <v>0</v>
      </c>
      <c r="M26" s="9"/>
      <c r="N26" s="9"/>
      <c r="O26" s="3"/>
      <c r="P26" s="3"/>
      <c r="Q26" s="3"/>
    </row>
    <row r="27" spans="1:17" x14ac:dyDescent="0.4">
      <c r="A27" s="11"/>
      <c r="B27" s="11" t="s">
        <v>350</v>
      </c>
      <c r="C27" s="11"/>
      <c r="D27" s="25">
        <v>6</v>
      </c>
      <c r="E27" s="272"/>
      <c r="F27" s="193">
        <v>434162086.55000001</v>
      </c>
      <c r="G27" s="193"/>
      <c r="H27" s="193">
        <v>369519585.63999999</v>
      </c>
      <c r="I27" s="193"/>
      <c r="J27" s="194">
        <v>72488.13</v>
      </c>
      <c r="K27" s="190"/>
      <c r="L27" s="194">
        <v>0</v>
      </c>
      <c r="M27" s="9"/>
      <c r="N27" s="9"/>
      <c r="O27" s="3"/>
      <c r="P27" s="3"/>
      <c r="Q27" s="3"/>
    </row>
    <row r="28" spans="1:17" x14ac:dyDescent="0.4">
      <c r="A28" s="11"/>
      <c r="B28" s="11"/>
      <c r="C28" s="30" t="s">
        <v>340</v>
      </c>
      <c r="D28" s="254"/>
      <c r="E28" s="254"/>
      <c r="F28" s="197">
        <f>SUM(F23:F27)</f>
        <v>613484215.13999999</v>
      </c>
      <c r="G28" s="200"/>
      <c r="H28" s="197">
        <f>SUM(H23:H27)</f>
        <v>454261489.65999997</v>
      </c>
      <c r="I28" s="200"/>
      <c r="J28" s="197">
        <f>SUM(J23:J27)</f>
        <v>110176998.90000001</v>
      </c>
      <c r="K28" s="194"/>
      <c r="L28" s="197">
        <f>SUM(L23:L27)</f>
        <v>78957339.870000005</v>
      </c>
      <c r="M28" s="9"/>
      <c r="N28" s="9"/>
      <c r="O28" s="3"/>
      <c r="P28" s="3"/>
      <c r="Q28" s="3"/>
    </row>
    <row r="29" spans="1:17" x14ac:dyDescent="0.4">
      <c r="A29" s="11"/>
      <c r="B29" s="11" t="s">
        <v>338</v>
      </c>
      <c r="C29" s="11"/>
      <c r="D29" s="254"/>
      <c r="E29" s="254"/>
      <c r="F29" s="193">
        <f>+F20-F28</f>
        <v>-305628578.19</v>
      </c>
      <c r="G29" s="193"/>
      <c r="H29" s="193">
        <f>+H20-H28</f>
        <v>-50520775.259999931</v>
      </c>
      <c r="I29" s="193"/>
      <c r="J29" s="193">
        <f>+J20-J28</f>
        <v>85168529.879999995</v>
      </c>
      <c r="K29" s="190"/>
      <c r="L29" s="193">
        <f>+L20-L28</f>
        <v>125252880.22</v>
      </c>
      <c r="M29" s="9"/>
      <c r="N29" s="9"/>
      <c r="O29" s="3"/>
      <c r="P29" s="3"/>
      <c r="Q29" s="3"/>
    </row>
    <row r="30" spans="1:17" x14ac:dyDescent="0.4">
      <c r="A30" s="11"/>
      <c r="B30" s="11" t="s">
        <v>207</v>
      </c>
      <c r="C30" s="11"/>
      <c r="D30" s="37"/>
      <c r="E30" s="257"/>
      <c r="F30" s="214">
        <v>5232499.96</v>
      </c>
      <c r="G30" s="193"/>
      <c r="H30" s="214">
        <v>4392123.28</v>
      </c>
      <c r="I30" s="193"/>
      <c r="J30" s="192">
        <v>5634171.1900000004</v>
      </c>
      <c r="K30" s="190"/>
      <c r="L30" s="192">
        <v>4392123.28</v>
      </c>
      <c r="M30" s="9"/>
      <c r="N30" s="9"/>
      <c r="O30" s="3"/>
      <c r="P30" s="3"/>
      <c r="Q30" s="3"/>
    </row>
    <row r="31" spans="1:17" x14ac:dyDescent="0.4">
      <c r="A31" s="11" t="s">
        <v>247</v>
      </c>
      <c r="B31" s="11"/>
      <c r="C31" s="11"/>
      <c r="D31" s="39"/>
      <c r="E31" s="39"/>
      <c r="F31" s="194">
        <f>+F29-F30</f>
        <v>-310861078.14999998</v>
      </c>
      <c r="G31" s="200"/>
      <c r="H31" s="194">
        <f>+H29-H30</f>
        <v>-54912898.539999932</v>
      </c>
      <c r="I31" s="200"/>
      <c r="J31" s="194">
        <f>+J29-J30</f>
        <v>79534358.689999998</v>
      </c>
      <c r="K31" s="190"/>
      <c r="L31" s="194">
        <f>+L29-L30</f>
        <v>120860756.94</v>
      </c>
      <c r="M31" s="9"/>
      <c r="N31" s="9"/>
      <c r="O31" s="3"/>
      <c r="P31" s="3"/>
      <c r="Q31" s="3"/>
    </row>
    <row r="32" spans="1:17" x14ac:dyDescent="0.4">
      <c r="A32" s="11" t="s">
        <v>263</v>
      </c>
      <c r="B32" s="11"/>
      <c r="C32" s="11"/>
      <c r="D32" s="7">
        <v>14.2</v>
      </c>
      <c r="F32" s="217">
        <v>-1247896.8700000001</v>
      </c>
      <c r="G32" s="193"/>
      <c r="H32" s="217">
        <v>-30608712.710000001</v>
      </c>
      <c r="I32" s="193"/>
      <c r="J32" s="192">
        <v>-3468280.14</v>
      </c>
      <c r="K32" s="194"/>
      <c r="L32" s="192">
        <v>-26209113.280000001</v>
      </c>
      <c r="M32" s="9"/>
      <c r="N32" s="9"/>
      <c r="O32" s="3"/>
      <c r="P32" s="3"/>
      <c r="Q32" s="3"/>
    </row>
    <row r="33" spans="1:17" ht="18.75" thickBot="1" x14ac:dyDescent="0.45">
      <c r="A33" s="22" t="s">
        <v>163</v>
      </c>
      <c r="B33" s="11"/>
      <c r="C33" s="11"/>
      <c r="D33" s="254"/>
      <c r="E33" s="254"/>
      <c r="F33" s="218">
        <f>SUM(F31:F32)</f>
        <v>-312108975.01999998</v>
      </c>
      <c r="G33" s="193"/>
      <c r="H33" s="218">
        <f>SUM(H31:H32)</f>
        <v>-85521611.24999994</v>
      </c>
      <c r="I33" s="193"/>
      <c r="J33" s="218">
        <f>SUM(J31:J32)</f>
        <v>76066078.549999997</v>
      </c>
      <c r="K33" s="194"/>
      <c r="L33" s="218">
        <f>SUM(L31:L32)</f>
        <v>94651643.659999996</v>
      </c>
      <c r="M33" s="9"/>
      <c r="N33" s="9"/>
      <c r="O33" s="3"/>
      <c r="P33" s="3"/>
      <c r="Q33" s="3"/>
    </row>
    <row r="34" spans="1:17" ht="10.5" customHeight="1" thickTop="1" x14ac:dyDescent="0.4">
      <c r="A34" s="22"/>
      <c r="B34" s="11"/>
      <c r="C34" s="11"/>
      <c r="D34" s="254"/>
      <c r="E34" s="254"/>
      <c r="F34" s="213"/>
      <c r="G34" s="193"/>
      <c r="H34" s="213"/>
      <c r="I34" s="193"/>
      <c r="J34" s="213"/>
      <c r="K34" s="194"/>
      <c r="L34" s="213"/>
      <c r="M34" s="9"/>
      <c r="N34" s="9"/>
      <c r="O34" s="3"/>
      <c r="P34" s="3"/>
      <c r="Q34" s="3"/>
    </row>
    <row r="35" spans="1:17" ht="18.75" x14ac:dyDescent="0.4">
      <c r="A35" s="237" t="s">
        <v>232</v>
      </c>
      <c r="B35" s="238"/>
      <c r="C35" s="237"/>
      <c r="D35" s="254"/>
      <c r="E35" s="254"/>
      <c r="F35" s="213"/>
      <c r="G35" s="193"/>
      <c r="H35" s="213"/>
      <c r="I35" s="193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/>
      <c r="B36" s="22" t="s">
        <v>233</v>
      </c>
      <c r="C36" s="237"/>
      <c r="D36" s="254"/>
      <c r="E36" s="254"/>
      <c r="F36" s="213">
        <f>+F33-F37</f>
        <v>-311810227.47999996</v>
      </c>
      <c r="G36" s="213"/>
      <c r="H36" s="213">
        <f>+H33-H37</f>
        <v>-85463637.929999948</v>
      </c>
      <c r="I36" s="213"/>
      <c r="J36" s="213">
        <f>J33</f>
        <v>76066078.549999997</v>
      </c>
      <c r="K36" s="213"/>
      <c r="L36" s="213">
        <f>L33</f>
        <v>94651643.659999996</v>
      </c>
      <c r="M36" s="9"/>
      <c r="N36" s="9"/>
      <c r="O36" s="3"/>
      <c r="P36" s="3"/>
      <c r="Q36" s="3"/>
    </row>
    <row r="37" spans="1:17" ht="18.75" x14ac:dyDescent="0.4">
      <c r="A37" s="22"/>
      <c r="B37" s="11" t="s">
        <v>229</v>
      </c>
      <c r="C37" s="11"/>
      <c r="D37" s="254"/>
      <c r="E37" s="254"/>
      <c r="F37" s="214">
        <v>-298747.53999999998</v>
      </c>
      <c r="G37" s="195"/>
      <c r="H37" s="214">
        <v>-57973.32</v>
      </c>
      <c r="I37" s="195"/>
      <c r="J37" s="220">
        <v>0</v>
      </c>
      <c r="K37" s="219"/>
      <c r="L37" s="220">
        <v>0</v>
      </c>
      <c r="M37" s="9"/>
      <c r="N37" s="9"/>
      <c r="O37" s="3"/>
      <c r="P37" s="3"/>
      <c r="Q37" s="3"/>
    </row>
    <row r="38" spans="1:17" ht="18.75" thickBot="1" x14ac:dyDescent="0.45">
      <c r="A38" s="11"/>
      <c r="B38" s="11"/>
      <c r="C38" s="11"/>
      <c r="D38" s="39"/>
      <c r="E38" s="39"/>
      <c r="F38" s="201">
        <f>SUM(F36:F37)</f>
        <v>-312108975.01999998</v>
      </c>
      <c r="G38" s="200"/>
      <c r="H38" s="201">
        <f>SUM(H36:H37)</f>
        <v>-85521611.24999994</v>
      </c>
      <c r="I38" s="200"/>
      <c r="J38" s="201">
        <f>SUM(J36:J37)</f>
        <v>76066078.549999997</v>
      </c>
      <c r="K38" s="190"/>
      <c r="L38" s="201">
        <f>SUM(L36:L37)</f>
        <v>94651643.659999996</v>
      </c>
      <c r="M38" s="9"/>
      <c r="N38" s="9"/>
      <c r="O38" s="3"/>
      <c r="P38" s="3"/>
      <c r="Q38" s="3"/>
    </row>
    <row r="39" spans="1:17" ht="9" customHeight="1" thickTop="1" x14ac:dyDescent="0.4">
      <c r="A39" s="11"/>
      <c r="B39" s="11"/>
      <c r="C39" s="11"/>
      <c r="D39" s="254"/>
      <c r="E39" s="254"/>
      <c r="F39" s="193"/>
      <c r="G39" s="193"/>
      <c r="H39" s="193"/>
      <c r="I39" s="193"/>
      <c r="J39" s="195"/>
      <c r="K39" s="190"/>
      <c r="L39" s="195"/>
      <c r="M39" s="9"/>
      <c r="N39" s="9"/>
      <c r="O39" s="3"/>
      <c r="P39" s="3"/>
      <c r="Q39" s="3"/>
    </row>
    <row r="40" spans="1:17" ht="15" customHeight="1" x14ac:dyDescent="0.4">
      <c r="A40" s="239" t="s">
        <v>240</v>
      </c>
      <c r="B40" s="11"/>
      <c r="C40" s="11"/>
      <c r="D40" s="36"/>
      <c r="E40" s="254"/>
      <c r="F40" s="193"/>
      <c r="G40" s="193"/>
      <c r="H40" s="193"/>
      <c r="I40" s="193"/>
      <c r="J40" s="195"/>
      <c r="K40" s="199"/>
      <c r="L40" s="195"/>
      <c r="M40" s="9"/>
      <c r="N40" s="9"/>
      <c r="O40" s="3"/>
      <c r="P40" s="3"/>
      <c r="Q40" s="3"/>
    </row>
    <row r="41" spans="1:17" ht="18.75" thickBot="1" x14ac:dyDescent="0.45">
      <c r="A41" s="11"/>
      <c r="B41" s="22" t="s">
        <v>203</v>
      </c>
      <c r="C41" s="11"/>
      <c r="D41" s="254">
        <v>21</v>
      </c>
      <c r="E41" s="254"/>
      <c r="F41" s="210">
        <f>+F36/F42</f>
        <v>-3.6284755987566746E-2</v>
      </c>
      <c r="G41" s="193"/>
      <c r="H41" s="210">
        <f>+H36/H42</f>
        <v>-1.2694687572909502E-2</v>
      </c>
      <c r="I41" s="193"/>
      <c r="J41" s="210">
        <f>+J36/J42</f>
        <v>8.851663145959086E-3</v>
      </c>
      <c r="K41" s="190"/>
      <c r="L41" s="210">
        <f>+L36/L42</f>
        <v>1.4059465213851811E-2</v>
      </c>
      <c r="M41" s="9"/>
      <c r="N41" s="4"/>
    </row>
    <row r="42" spans="1:17" ht="19.5" thickTop="1" thickBot="1" x14ac:dyDescent="0.45">
      <c r="A42" s="11"/>
      <c r="B42" s="22" t="s">
        <v>164</v>
      </c>
      <c r="C42" s="11"/>
      <c r="D42" s="254"/>
      <c r="E42" s="254"/>
      <c r="F42" s="227">
        <v>8593422196</v>
      </c>
      <c r="G42" s="228"/>
      <c r="H42" s="227">
        <v>6732236413</v>
      </c>
      <c r="I42" s="228"/>
      <c r="J42" s="227">
        <v>8593422196</v>
      </c>
      <c r="K42" s="228"/>
      <c r="L42" s="227">
        <v>6732236413</v>
      </c>
      <c r="M42" s="9"/>
      <c r="N42" s="4"/>
    </row>
    <row r="43" spans="1:17" ht="6.75" customHeight="1" thickTop="1" x14ac:dyDescent="0.4">
      <c r="A43" s="11"/>
      <c r="B43" s="11"/>
      <c r="C43" s="11"/>
      <c r="D43" s="254"/>
      <c r="E43" s="254"/>
      <c r="F43" s="211"/>
      <c r="G43" s="211"/>
      <c r="H43" s="211"/>
      <c r="I43" s="211"/>
      <c r="J43" s="194"/>
      <c r="K43" s="190"/>
      <c r="L43" s="194"/>
      <c r="M43" s="9"/>
      <c r="N43" s="4"/>
    </row>
    <row r="44" spans="1:17" ht="14.45" customHeight="1" x14ac:dyDescent="0.4">
      <c r="A44" s="239" t="s">
        <v>241</v>
      </c>
      <c r="B44" s="11"/>
      <c r="C44" s="11"/>
      <c r="D44" s="36"/>
      <c r="E44" s="254"/>
      <c r="F44" s="193"/>
      <c r="G44" s="193"/>
      <c r="H44" s="193"/>
      <c r="I44" s="193"/>
      <c r="J44" s="195"/>
      <c r="K44" s="199"/>
      <c r="L44" s="195"/>
      <c r="M44" s="9"/>
      <c r="N44" s="9"/>
      <c r="O44" s="3"/>
      <c r="P44" s="3"/>
      <c r="Q44" s="3"/>
    </row>
    <row r="45" spans="1:17" ht="18.75" thickBot="1" x14ac:dyDescent="0.45">
      <c r="A45" s="11"/>
      <c r="B45" s="22" t="s">
        <v>203</v>
      </c>
      <c r="C45" s="11"/>
      <c r="D45" s="254">
        <v>21</v>
      </c>
      <c r="E45" s="254"/>
      <c r="F45" s="210">
        <f>+F36/F46</f>
        <v>-3.3790247525823193E-2</v>
      </c>
      <c r="G45" s="193"/>
      <c r="H45" s="210">
        <f>+H36/H46</f>
        <v>-1.2344928572035136E-2</v>
      </c>
      <c r="I45" s="193"/>
      <c r="J45" s="210">
        <f>+J36/J46</f>
        <v>8.2431280182689737E-3</v>
      </c>
      <c r="K45" s="190"/>
      <c r="L45" s="210">
        <f>+L36/L46</f>
        <v>1.3672104400300282E-2</v>
      </c>
      <c r="M45" s="9"/>
      <c r="N45" s="4"/>
    </row>
    <row r="46" spans="1:17" ht="19.5" thickTop="1" thickBot="1" x14ac:dyDescent="0.45">
      <c r="A46" s="11"/>
      <c r="B46" s="22" t="s">
        <v>164</v>
      </c>
      <c r="C46" s="11"/>
      <c r="D46" s="254"/>
      <c r="E46" s="254"/>
      <c r="F46" s="230">
        <v>9227817205</v>
      </c>
      <c r="G46" s="231"/>
      <c r="H46" s="230">
        <v>6922975490</v>
      </c>
      <c r="I46" s="231"/>
      <c r="J46" s="227">
        <v>9227817205</v>
      </c>
      <c r="K46" s="228"/>
      <c r="L46" s="227">
        <v>6922975490</v>
      </c>
      <c r="M46" s="9"/>
      <c r="N46" s="4"/>
    </row>
    <row r="47" spans="1:17" ht="9" customHeight="1" thickTop="1" x14ac:dyDescent="0.4">
      <c r="A47" s="11"/>
      <c r="B47" s="11"/>
      <c r="C47" s="11"/>
      <c r="D47" s="254"/>
      <c r="E47" s="254"/>
      <c r="F47" s="254"/>
      <c r="G47" s="254"/>
      <c r="H47" s="254"/>
      <c r="I47" s="11"/>
      <c r="J47" s="13"/>
      <c r="K47" s="11"/>
      <c r="L47" s="13"/>
      <c r="M47" s="9"/>
      <c r="N47" s="4"/>
    </row>
    <row r="48" spans="1:17" x14ac:dyDescent="0.4">
      <c r="A48" s="17" t="s">
        <v>301</v>
      </c>
      <c r="B48" s="11"/>
      <c r="C48" s="11"/>
      <c r="D48" s="254"/>
      <c r="E48" s="254"/>
      <c r="F48" s="195"/>
      <c r="G48" s="195"/>
      <c r="H48" s="195"/>
      <c r="I48" s="11"/>
      <c r="J48" s="13"/>
      <c r="K48" s="11"/>
      <c r="L48" s="13"/>
      <c r="M48" s="9"/>
      <c r="N48" s="4"/>
    </row>
    <row r="49" spans="1:17" ht="16.5" customHeight="1" x14ac:dyDescent="0.4">
      <c r="A49" s="11"/>
      <c r="B49" s="11"/>
      <c r="C49" s="11"/>
      <c r="D49" s="254"/>
      <c r="E49" s="254"/>
      <c r="F49" s="254"/>
      <c r="G49" s="254"/>
      <c r="H49" s="254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54"/>
      <c r="E50" s="254"/>
      <c r="F50" s="254"/>
      <c r="G50" s="254"/>
      <c r="H50" s="254"/>
      <c r="I50" s="11"/>
      <c r="J50" s="13"/>
      <c r="K50" s="11"/>
      <c r="L50" s="13"/>
      <c r="M50" s="9"/>
      <c r="N50" s="4"/>
    </row>
    <row r="51" spans="1:17" x14ac:dyDescent="0.4">
      <c r="A51" s="254"/>
      <c r="B51" s="30" t="s">
        <v>145</v>
      </c>
      <c r="C51" s="254"/>
      <c r="D51" s="30"/>
      <c r="E51" s="254"/>
      <c r="F51" s="30" t="s">
        <v>145</v>
      </c>
      <c r="G51" s="254"/>
      <c r="H51" s="254"/>
      <c r="I51" s="254"/>
      <c r="J51" s="254"/>
      <c r="K51" s="254"/>
      <c r="L51" s="254"/>
      <c r="N51" s="3"/>
      <c r="O51" s="3"/>
      <c r="P51" s="3"/>
      <c r="Q51" s="3"/>
    </row>
    <row r="52" spans="1:17" ht="15.75" customHeight="1" x14ac:dyDescent="0.4">
      <c r="A52" s="282">
        <v>8</v>
      </c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N52" s="3"/>
      <c r="O52" s="3"/>
      <c r="P52" s="3"/>
      <c r="Q52" s="3"/>
    </row>
    <row r="53" spans="1:17" x14ac:dyDescent="0.4">
      <c r="B53" s="11"/>
      <c r="C53" s="11"/>
      <c r="D53" s="39"/>
      <c r="E53" s="39"/>
      <c r="F53" s="20"/>
      <c r="G53" s="39"/>
      <c r="H53" s="20"/>
      <c r="I53" s="11"/>
      <c r="J53" s="20"/>
      <c r="K53" s="20"/>
      <c r="L53" s="256"/>
      <c r="N53" s="3"/>
      <c r="O53" s="3"/>
      <c r="P53" s="3"/>
      <c r="Q53" s="3"/>
    </row>
    <row r="54" spans="1:17" x14ac:dyDescent="0.4">
      <c r="A54" s="283" t="str">
        <f>A2</f>
        <v>THE BROOKER GROUP PUBLIC COMPANY LIMITED AND ITS SUBSIDIARIES</v>
      </c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</row>
    <row r="55" spans="1:17" x14ac:dyDescent="0.4">
      <c r="A55" s="283" t="s">
        <v>222</v>
      </c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</row>
    <row r="56" spans="1:17" x14ac:dyDescent="0.4">
      <c r="A56" s="283" t="str">
        <f>A4</f>
        <v>FOR  THE SIX-MONTH PERIOD ENDED JUNE 30, 2022</v>
      </c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</row>
    <row r="57" spans="1:17" ht="10.5" customHeight="1" x14ac:dyDescent="0.4">
      <c r="A57" s="255"/>
      <c r="B57" s="255"/>
      <c r="C57" s="255"/>
      <c r="D57" s="255"/>
      <c r="E57" s="255"/>
      <c r="F57" s="255"/>
      <c r="G57" s="255"/>
      <c r="H57" s="255"/>
      <c r="I57" s="255"/>
      <c r="J57" s="255"/>
      <c r="K57" s="255"/>
      <c r="L57" s="255"/>
    </row>
    <row r="58" spans="1:17" x14ac:dyDescent="0.4">
      <c r="A58" s="11"/>
      <c r="B58" s="11"/>
      <c r="C58" s="255"/>
      <c r="F58" s="284" t="s">
        <v>132</v>
      </c>
      <c r="G58" s="284"/>
      <c r="H58" s="284"/>
      <c r="I58" s="284"/>
      <c r="J58" s="284"/>
      <c r="K58" s="284"/>
      <c r="L58" s="284"/>
    </row>
    <row r="59" spans="1:17" ht="18.75" x14ac:dyDescent="0.4">
      <c r="A59" s="11"/>
      <c r="B59" s="11"/>
      <c r="C59" s="11" t="s">
        <v>4</v>
      </c>
      <c r="F59" s="281" t="s">
        <v>199</v>
      </c>
      <c r="G59" s="281"/>
      <c r="H59" s="281"/>
      <c r="I59" s="94"/>
      <c r="J59" s="281" t="s">
        <v>200</v>
      </c>
      <c r="K59" s="281"/>
      <c r="L59" s="281"/>
    </row>
    <row r="60" spans="1:17" ht="18.75" x14ac:dyDescent="0.4">
      <c r="A60" s="11"/>
      <c r="B60" s="11"/>
      <c r="C60" s="11"/>
      <c r="F60" s="287" t="str">
        <f>+F7</f>
        <v>For the six-month period ended June 30</v>
      </c>
      <c r="G60" s="287"/>
      <c r="H60" s="287"/>
      <c r="I60" s="94"/>
      <c r="J60" s="287" t="str">
        <f>+J7</f>
        <v>For the six-month period ended June 30</v>
      </c>
      <c r="K60" s="287"/>
      <c r="L60" s="287"/>
    </row>
    <row r="61" spans="1:17" x14ac:dyDescent="0.4">
      <c r="A61" s="11"/>
      <c r="B61" s="11"/>
      <c r="C61" s="11"/>
      <c r="D61" s="147" t="s">
        <v>133</v>
      </c>
      <c r="E61" s="8"/>
      <c r="F61" s="147">
        <f>+F8</f>
        <v>2022</v>
      </c>
      <c r="H61" s="147">
        <f>+H8</f>
        <v>2021</v>
      </c>
      <c r="J61" s="147">
        <f>+J8</f>
        <v>2022</v>
      </c>
      <c r="K61" s="7"/>
      <c r="L61" s="147">
        <f>+L8</f>
        <v>2021</v>
      </c>
    </row>
    <row r="62" spans="1:17" x14ac:dyDescent="0.4">
      <c r="A62" s="151"/>
      <c r="B62" s="11"/>
      <c r="C62" s="11"/>
      <c r="D62" s="254"/>
      <c r="E62" s="254"/>
      <c r="F62" s="12"/>
      <c r="G62" s="12"/>
      <c r="H62" s="257"/>
      <c r="I62" s="11"/>
      <c r="J62" s="13"/>
      <c r="K62" s="11"/>
      <c r="L62" s="257"/>
    </row>
    <row r="63" spans="1:17" x14ac:dyDescent="0.4">
      <c r="A63" s="11" t="s">
        <v>321</v>
      </c>
      <c r="B63" s="11"/>
      <c r="C63" s="11"/>
      <c r="D63" s="254"/>
      <c r="E63" s="254"/>
      <c r="F63" s="217">
        <f>+F33</f>
        <v>-312108975.01999998</v>
      </c>
      <c r="G63" s="193"/>
      <c r="H63" s="217">
        <f>+H33</f>
        <v>-85521611.24999994</v>
      </c>
      <c r="I63" s="190"/>
      <c r="J63" s="217">
        <f>+J33</f>
        <v>76066078.549999997</v>
      </c>
      <c r="K63" s="190"/>
      <c r="L63" s="217">
        <f>+L33</f>
        <v>94651643.659999996</v>
      </c>
    </row>
    <row r="64" spans="1:17" x14ac:dyDescent="0.4">
      <c r="A64" s="11"/>
      <c r="B64" s="11"/>
      <c r="C64" s="11"/>
      <c r="D64" s="254"/>
      <c r="E64" s="254"/>
      <c r="F64" s="200"/>
      <c r="G64" s="193"/>
      <c r="H64" s="200"/>
      <c r="I64" s="190"/>
      <c r="J64" s="200"/>
      <c r="K64" s="190"/>
      <c r="L64" s="200"/>
    </row>
    <row r="65" spans="1:12" x14ac:dyDescent="0.4">
      <c r="A65" s="11" t="s">
        <v>234</v>
      </c>
      <c r="B65" s="11"/>
      <c r="C65" s="11"/>
      <c r="D65" s="254"/>
      <c r="E65" s="254"/>
      <c r="F65" s="200"/>
      <c r="G65" s="193"/>
      <c r="H65" s="200"/>
      <c r="I65" s="190"/>
      <c r="J65" s="195"/>
      <c r="K65" s="190"/>
      <c r="L65" s="195"/>
    </row>
    <row r="66" spans="1:12" x14ac:dyDescent="0.4">
      <c r="A66" s="11" t="s">
        <v>284</v>
      </c>
      <c r="B66" s="244"/>
      <c r="C66" s="244"/>
      <c r="D66" s="254"/>
      <c r="E66" s="254"/>
      <c r="F66" s="223"/>
      <c r="G66" s="193"/>
      <c r="H66" s="5"/>
      <c r="J66" s="5"/>
      <c r="L66" s="5"/>
    </row>
    <row r="67" spans="1:12" x14ac:dyDescent="0.4">
      <c r="A67" s="244"/>
      <c r="B67" s="11" t="s">
        <v>324</v>
      </c>
      <c r="C67" s="244"/>
      <c r="D67" s="254"/>
      <c r="E67" s="254"/>
      <c r="F67" s="223"/>
      <c r="G67" s="193"/>
      <c r="H67" s="223"/>
      <c r="I67" s="190"/>
      <c r="J67" s="195"/>
      <c r="K67" s="190"/>
      <c r="L67" s="195"/>
    </row>
    <row r="68" spans="1:12" x14ac:dyDescent="0.4">
      <c r="A68" s="11"/>
      <c r="B68" s="176" t="s">
        <v>255</v>
      </c>
      <c r="C68" s="11"/>
      <c r="D68" s="254"/>
      <c r="E68" s="254"/>
      <c r="F68" s="223">
        <v>9535850.2300000004</v>
      </c>
      <c r="G68" s="193"/>
      <c r="H68" s="223">
        <v>7486128.2800000003</v>
      </c>
      <c r="I68" s="190"/>
      <c r="J68" s="195">
        <v>0</v>
      </c>
      <c r="K68" s="190"/>
      <c r="L68" s="195">
        <v>0</v>
      </c>
    </row>
    <row r="69" spans="1:12" ht="5.45" customHeight="1" x14ac:dyDescent="0.4">
      <c r="A69" s="11"/>
      <c r="B69" s="176"/>
      <c r="C69" s="11"/>
      <c r="D69" s="254"/>
      <c r="E69" s="254"/>
      <c r="F69" s="223"/>
      <c r="G69" s="193"/>
      <c r="H69" s="223"/>
      <c r="I69" s="190"/>
      <c r="J69" s="195"/>
      <c r="K69" s="190"/>
      <c r="L69" s="195"/>
    </row>
    <row r="70" spans="1:12" x14ac:dyDescent="0.4">
      <c r="A70" s="11" t="s">
        <v>286</v>
      </c>
      <c r="B70" s="244"/>
      <c r="C70" s="11"/>
      <c r="D70" s="254"/>
      <c r="E70" s="254"/>
      <c r="F70" s="223"/>
      <c r="G70" s="193"/>
      <c r="H70" s="223"/>
      <c r="I70" s="190"/>
      <c r="J70" s="195"/>
      <c r="K70" s="190"/>
      <c r="L70" s="195"/>
    </row>
    <row r="71" spans="1:12" x14ac:dyDescent="0.4">
      <c r="A71" s="244"/>
      <c r="B71" s="11" t="s">
        <v>285</v>
      </c>
      <c r="C71" s="11"/>
      <c r="D71" s="254"/>
      <c r="E71" s="254"/>
      <c r="F71" s="223"/>
      <c r="G71" s="193"/>
      <c r="H71" s="223"/>
      <c r="I71" s="190"/>
      <c r="J71" s="195"/>
      <c r="K71" s="190"/>
      <c r="L71" s="195"/>
    </row>
    <row r="72" spans="1:12" x14ac:dyDescent="0.4">
      <c r="A72" s="11"/>
      <c r="B72" s="11" t="s">
        <v>287</v>
      </c>
      <c r="C72" s="11"/>
      <c r="D72" s="254"/>
      <c r="E72" s="254"/>
      <c r="F72" s="223">
        <v>-287853</v>
      </c>
      <c r="G72" s="193"/>
      <c r="H72" s="223">
        <v>-6122926</v>
      </c>
      <c r="I72" s="190"/>
      <c r="J72" s="27">
        <v>0</v>
      </c>
      <c r="K72" s="190"/>
      <c r="L72" s="27">
        <v>-6205528</v>
      </c>
    </row>
    <row r="73" spans="1:12" x14ac:dyDescent="0.4">
      <c r="A73" s="11"/>
      <c r="B73" s="11" t="s">
        <v>288</v>
      </c>
      <c r="C73" s="11"/>
      <c r="D73" s="254"/>
      <c r="E73" s="254"/>
      <c r="F73" s="217">
        <v>57570.6</v>
      </c>
      <c r="G73" s="193"/>
      <c r="H73" s="217">
        <v>1224585.2</v>
      </c>
      <c r="I73" s="190"/>
      <c r="J73" s="251">
        <v>0</v>
      </c>
      <c r="K73" s="190"/>
      <c r="L73" s="251">
        <v>1241105.6000000001</v>
      </c>
    </row>
    <row r="74" spans="1:12" x14ac:dyDescent="0.4">
      <c r="A74" s="11" t="s">
        <v>322</v>
      </c>
      <c r="B74" s="11"/>
      <c r="C74" s="11"/>
      <c r="D74" s="254"/>
      <c r="E74" s="254"/>
      <c r="F74" s="221">
        <f>SUM(F67:F73)</f>
        <v>9305567.8300000001</v>
      </c>
      <c r="G74" s="193"/>
      <c r="H74" s="221">
        <f>SUM(H67:H73)</f>
        <v>2587787.4800000004</v>
      </c>
      <c r="I74" s="190"/>
      <c r="J74" s="221">
        <f>SUM(J67:J73)</f>
        <v>0</v>
      </c>
      <c r="K74" s="190"/>
      <c r="L74" s="221">
        <f>SUM(L67:L73)</f>
        <v>-4964422.4000000004</v>
      </c>
    </row>
    <row r="75" spans="1:12" x14ac:dyDescent="0.4">
      <c r="A75" s="11"/>
      <c r="B75" s="11"/>
      <c r="C75" s="11"/>
      <c r="D75" s="254"/>
      <c r="E75" s="254"/>
      <c r="F75" s="200"/>
      <c r="G75" s="193"/>
      <c r="H75" s="200"/>
      <c r="I75" s="190"/>
      <c r="J75" s="194"/>
      <c r="K75" s="190"/>
      <c r="L75" s="194"/>
    </row>
    <row r="76" spans="1:12" ht="18.75" thickBot="1" x14ac:dyDescent="0.45">
      <c r="A76" s="11" t="s">
        <v>323</v>
      </c>
      <c r="B76" s="11"/>
      <c r="C76" s="11"/>
      <c r="D76" s="254"/>
      <c r="E76" s="254"/>
      <c r="F76" s="210">
        <f>+F63+F74</f>
        <v>-302803407.19</v>
      </c>
      <c r="G76" s="193"/>
      <c r="H76" s="210">
        <f>+H63+H74</f>
        <v>-82933823.769999936</v>
      </c>
      <c r="I76" s="190"/>
      <c r="J76" s="210">
        <f>+J63+J74</f>
        <v>76066078.549999997</v>
      </c>
      <c r="K76" s="190"/>
      <c r="L76" s="210">
        <f>+L63+L74</f>
        <v>89687221.25999999</v>
      </c>
    </row>
    <row r="77" spans="1:12" ht="18.75" thickTop="1" x14ac:dyDescent="0.4">
      <c r="A77" s="11"/>
      <c r="B77" s="11"/>
      <c r="C77" s="11"/>
      <c r="D77" s="254"/>
      <c r="E77" s="254"/>
      <c r="F77" s="211"/>
      <c r="G77" s="211"/>
      <c r="H77" s="211"/>
      <c r="I77" s="190"/>
      <c r="J77" s="194"/>
      <c r="K77" s="190"/>
      <c r="L77" s="194"/>
    </row>
    <row r="78" spans="1:12" ht="18.75" x14ac:dyDescent="0.4">
      <c r="A78" s="22" t="s">
        <v>235</v>
      </c>
      <c r="B78" s="22"/>
      <c r="C78" s="22"/>
      <c r="D78" s="178"/>
      <c r="E78" s="179"/>
      <c r="F78" s="220"/>
      <c r="G78" s="222"/>
      <c r="H78" s="220"/>
      <c r="I78" s="219"/>
      <c r="J78" s="220"/>
      <c r="K78" s="222"/>
      <c r="L78" s="222"/>
    </row>
    <row r="79" spans="1:12" ht="18.75" x14ac:dyDescent="0.4">
      <c r="A79" s="22"/>
      <c r="B79" s="22" t="s">
        <v>233</v>
      </c>
      <c r="C79" s="22"/>
      <c r="D79" s="178"/>
      <c r="E79" s="180">
        <v>852812933</v>
      </c>
      <c r="F79" s="223">
        <f>+F76-F80</f>
        <v>-302504659.64999998</v>
      </c>
      <c r="G79" s="213"/>
      <c r="H79" s="223">
        <f>+H76-H80</f>
        <v>-82875850.449999943</v>
      </c>
      <c r="I79" s="213"/>
      <c r="J79" s="223">
        <f>+J76-J80</f>
        <v>76066078.549999997</v>
      </c>
      <c r="K79" s="213"/>
      <c r="L79" s="223">
        <f>+L76-L80</f>
        <v>89687221.25999999</v>
      </c>
    </row>
    <row r="80" spans="1:12" ht="18.75" x14ac:dyDescent="0.4">
      <c r="A80" s="22"/>
      <c r="B80" s="11" t="s">
        <v>229</v>
      </c>
      <c r="C80" s="11"/>
      <c r="D80" s="178"/>
      <c r="E80" s="180">
        <v>-1541152</v>
      </c>
      <c r="F80" s="223">
        <f>+F37</f>
        <v>-298747.53999999998</v>
      </c>
      <c r="G80" s="195"/>
      <c r="H80" s="223">
        <f>+H37</f>
        <v>-57973.32</v>
      </c>
      <c r="I80" s="219"/>
      <c r="J80" s="223">
        <f>+J37</f>
        <v>0</v>
      </c>
      <c r="K80" s="219"/>
      <c r="L80" s="223">
        <f>+L37</f>
        <v>0</v>
      </c>
    </row>
    <row r="81" spans="1:12" ht="19.5" thickBot="1" x14ac:dyDescent="0.45">
      <c r="A81" s="96"/>
      <c r="B81" s="96"/>
      <c r="C81" s="96"/>
      <c r="D81" s="178"/>
      <c r="E81" s="180"/>
      <c r="F81" s="224">
        <f>SUM(F79:F80)</f>
        <v>-302803407.19</v>
      </c>
      <c r="G81" s="222"/>
      <c r="H81" s="218">
        <f>SUM(H79:H80)</f>
        <v>-82933823.769999936</v>
      </c>
      <c r="I81" s="222"/>
      <c r="J81" s="224">
        <f>SUM(J79:J80)</f>
        <v>76066078.549999997</v>
      </c>
      <c r="K81" s="222"/>
      <c r="L81" s="218">
        <f>SUM(L79:L80)</f>
        <v>89687221.25999999</v>
      </c>
    </row>
    <row r="82" spans="1:12" ht="19.5" thickTop="1" x14ac:dyDescent="0.4">
      <c r="A82" s="96"/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17" t="s">
        <v>260</v>
      </c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9"/>
      <c r="G96" s="180"/>
      <c r="H96" s="19"/>
      <c r="I96" s="180"/>
      <c r="J96" s="19"/>
      <c r="K96" s="180"/>
      <c r="L96" s="19"/>
    </row>
    <row r="97" spans="1:12" x14ac:dyDescent="0.4">
      <c r="A97" s="155"/>
      <c r="B97" s="11"/>
      <c r="C97" s="11"/>
      <c r="D97" s="254"/>
      <c r="E97" s="254"/>
      <c r="F97" s="254"/>
      <c r="G97" s="254"/>
      <c r="H97" s="254"/>
      <c r="I97" s="11"/>
      <c r="J97" s="13"/>
      <c r="K97" s="11"/>
      <c r="L97" s="13"/>
    </row>
    <row r="98" spans="1:12" x14ac:dyDescent="0.4">
      <c r="A98" s="11"/>
      <c r="B98" s="11"/>
      <c r="C98" s="11"/>
      <c r="D98" s="254"/>
      <c r="E98" s="254"/>
      <c r="F98" s="254"/>
      <c r="G98" s="254"/>
      <c r="H98" s="254"/>
      <c r="I98" s="11"/>
      <c r="J98" s="13"/>
      <c r="K98" s="11"/>
      <c r="L98" s="13"/>
    </row>
    <row r="99" spans="1:12" x14ac:dyDescent="0.4">
      <c r="A99" s="254"/>
      <c r="B99" s="30" t="s">
        <v>145</v>
      </c>
      <c r="C99" s="254"/>
      <c r="D99" s="30"/>
      <c r="E99" s="254"/>
      <c r="F99" s="30" t="s">
        <v>145</v>
      </c>
      <c r="G99" s="254"/>
      <c r="H99" s="254"/>
      <c r="I99" s="254"/>
      <c r="J99" s="254"/>
      <c r="K99" s="254"/>
      <c r="L99" s="254"/>
    </row>
    <row r="100" spans="1:12" x14ac:dyDescent="0.4">
      <c r="A100" s="282">
        <v>9</v>
      </c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  <c r="L100" s="282"/>
    </row>
    <row r="101" spans="1:12" ht="10.5" customHeight="1" x14ac:dyDescent="0.4">
      <c r="B101" s="11"/>
      <c r="C101" s="11"/>
      <c r="D101" s="39"/>
      <c r="E101" s="39"/>
      <c r="F101" s="20"/>
      <c r="G101" s="39"/>
      <c r="H101" s="20"/>
      <c r="I101" s="11"/>
      <c r="J101" s="20"/>
      <c r="K101" s="20"/>
      <c r="L101" s="267"/>
    </row>
    <row r="102" spans="1:12" x14ac:dyDescent="0.4">
      <c r="A102" s="286" t="s">
        <v>131</v>
      </c>
      <c r="B102" s="283"/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</row>
    <row r="103" spans="1:12" x14ac:dyDescent="0.4">
      <c r="A103" s="283" t="s">
        <v>157</v>
      </c>
      <c r="B103" s="283"/>
      <c r="C103" s="283"/>
      <c r="D103" s="283"/>
      <c r="E103" s="283"/>
      <c r="F103" s="283"/>
      <c r="G103" s="283"/>
      <c r="H103" s="283"/>
      <c r="I103" s="283"/>
      <c r="J103" s="283"/>
      <c r="K103" s="283"/>
      <c r="L103" s="283"/>
    </row>
    <row r="104" spans="1:12" x14ac:dyDescent="0.4">
      <c r="A104" s="283" t="s">
        <v>361</v>
      </c>
      <c r="B104" s="283"/>
      <c r="C104" s="283"/>
      <c r="D104" s="283"/>
      <c r="E104" s="283"/>
      <c r="F104" s="283"/>
      <c r="G104" s="283"/>
      <c r="H104" s="283"/>
      <c r="I104" s="283"/>
      <c r="J104" s="283"/>
      <c r="K104" s="283"/>
      <c r="L104" s="283"/>
    </row>
    <row r="105" spans="1:12" x14ac:dyDescent="0.4">
      <c r="A105" s="11"/>
      <c r="B105" s="11"/>
      <c r="C105" s="265"/>
      <c r="F105" s="284" t="s">
        <v>132</v>
      </c>
      <c r="G105" s="284"/>
      <c r="H105" s="284"/>
      <c r="I105" s="284"/>
      <c r="J105" s="284"/>
      <c r="K105" s="284"/>
      <c r="L105" s="284"/>
    </row>
    <row r="106" spans="1:12" ht="18.75" x14ac:dyDescent="0.4">
      <c r="A106" s="11"/>
      <c r="B106" s="11"/>
      <c r="C106" s="11" t="s">
        <v>4</v>
      </c>
      <c r="F106" s="281" t="s">
        <v>199</v>
      </c>
      <c r="G106" s="281"/>
      <c r="H106" s="281"/>
      <c r="I106" s="94"/>
      <c r="J106" s="281" t="s">
        <v>200</v>
      </c>
      <c r="K106" s="281"/>
      <c r="L106" s="281"/>
    </row>
    <row r="107" spans="1:12" x14ac:dyDescent="0.4">
      <c r="A107" s="11"/>
      <c r="B107" s="11"/>
      <c r="C107" s="11"/>
      <c r="F107" s="287" t="s">
        <v>346</v>
      </c>
      <c r="G107" s="287"/>
      <c r="H107" s="287"/>
      <c r="J107" s="287" t="str">
        <f>+F107</f>
        <v>For the three-month period ended June 30</v>
      </c>
      <c r="K107" s="287"/>
      <c r="L107" s="287"/>
    </row>
    <row r="108" spans="1:12" x14ac:dyDescent="0.4">
      <c r="A108" s="11"/>
      <c r="B108" s="11"/>
      <c r="C108" s="11"/>
      <c r="D108" s="147" t="s">
        <v>133</v>
      </c>
      <c r="E108" s="8"/>
      <c r="F108" s="147">
        <v>2022</v>
      </c>
      <c r="H108" s="147">
        <v>2021</v>
      </c>
      <c r="J108" s="147">
        <f>+F108</f>
        <v>2022</v>
      </c>
      <c r="K108" s="7"/>
      <c r="L108" s="147">
        <f>+H108</f>
        <v>2021</v>
      </c>
    </row>
    <row r="109" spans="1:12" x14ac:dyDescent="0.4">
      <c r="A109" s="151" t="s">
        <v>158</v>
      </c>
      <c r="B109" s="11"/>
      <c r="C109" s="11"/>
      <c r="D109" s="266"/>
      <c r="E109" s="266"/>
      <c r="F109" s="12"/>
      <c r="G109" s="12"/>
      <c r="H109" s="12"/>
      <c r="I109" s="11"/>
      <c r="J109" s="13"/>
      <c r="K109" s="11"/>
      <c r="L109" s="13"/>
    </row>
    <row r="110" spans="1:12" x14ac:dyDescent="0.4">
      <c r="A110" s="11"/>
      <c r="B110" s="11" t="s">
        <v>221</v>
      </c>
      <c r="C110" s="11"/>
      <c r="D110" s="266"/>
      <c r="E110" s="266"/>
      <c r="F110" s="200">
        <v>36137316.710000001</v>
      </c>
      <c r="G110" s="193"/>
      <c r="H110" s="200">
        <v>34145204.329999998</v>
      </c>
      <c r="I110" s="190"/>
      <c r="J110" s="195">
        <v>6466315.1699999999</v>
      </c>
      <c r="K110" s="190"/>
      <c r="L110" s="195">
        <v>3946950.06</v>
      </c>
    </row>
    <row r="111" spans="1:12" x14ac:dyDescent="0.4">
      <c r="A111" s="11"/>
      <c r="B111" s="21" t="s">
        <v>336</v>
      </c>
      <c r="C111" s="11"/>
      <c r="D111" s="266"/>
      <c r="E111" s="266"/>
      <c r="F111" s="200">
        <v>0</v>
      </c>
      <c r="G111" s="193"/>
      <c r="H111" s="200">
        <v>45564049.899999999</v>
      </c>
      <c r="I111" s="190"/>
      <c r="J111" s="194">
        <v>0</v>
      </c>
      <c r="K111" s="190"/>
      <c r="L111" s="194">
        <v>0</v>
      </c>
    </row>
    <row r="112" spans="1:12" x14ac:dyDescent="0.4">
      <c r="A112" s="11"/>
      <c r="B112" s="271" t="s">
        <v>364</v>
      </c>
      <c r="C112" s="11"/>
      <c r="D112" s="266"/>
      <c r="E112" s="266"/>
      <c r="F112" s="200">
        <v>2148568</v>
      </c>
      <c r="G112" s="193"/>
      <c r="H112" s="200">
        <v>17263947.789999999</v>
      </c>
      <c r="I112" s="190"/>
      <c r="J112" s="194">
        <v>2148568</v>
      </c>
      <c r="K112" s="190"/>
      <c r="L112" s="194">
        <v>16625576.58</v>
      </c>
    </row>
    <row r="113" spans="1:17" x14ac:dyDescent="0.4">
      <c r="A113" s="11"/>
      <c r="B113" s="271" t="s">
        <v>362</v>
      </c>
      <c r="C113" s="11"/>
      <c r="D113" s="274"/>
      <c r="E113" s="274"/>
      <c r="F113" s="200">
        <v>0</v>
      </c>
      <c r="G113" s="193"/>
      <c r="H113" s="200">
        <v>0</v>
      </c>
      <c r="I113" s="190"/>
      <c r="J113" s="194">
        <v>155660.16</v>
      </c>
      <c r="K113" s="190"/>
      <c r="L113" s="194">
        <v>0</v>
      </c>
    </row>
    <row r="114" spans="1:17" x14ac:dyDescent="0.4">
      <c r="A114" s="11"/>
      <c r="B114" s="11" t="s">
        <v>210</v>
      </c>
      <c r="C114" s="11"/>
      <c r="D114" s="266"/>
      <c r="E114" s="266"/>
      <c r="F114" s="200">
        <v>3562769.48</v>
      </c>
      <c r="G114" s="193"/>
      <c r="H114" s="200">
        <v>2159717.65</v>
      </c>
      <c r="I114" s="190"/>
      <c r="J114" s="194">
        <v>2504660.7000000002</v>
      </c>
      <c r="K114" s="190"/>
      <c r="L114" s="194">
        <v>2003012.38</v>
      </c>
    </row>
    <row r="115" spans="1:17" x14ac:dyDescent="0.4">
      <c r="A115" s="11"/>
      <c r="B115" s="11" t="s">
        <v>160</v>
      </c>
      <c r="C115" s="11"/>
      <c r="D115" s="266"/>
      <c r="E115" s="266"/>
      <c r="F115" s="200">
        <v>9820530.2599999998</v>
      </c>
      <c r="G115" s="193"/>
      <c r="H115" s="200">
        <v>9429709.4600000009</v>
      </c>
      <c r="I115" s="190"/>
      <c r="J115" s="195">
        <v>26373611.68</v>
      </c>
      <c r="K115" s="190"/>
      <c r="L115" s="195">
        <v>21299858.350000001</v>
      </c>
    </row>
    <row r="116" spans="1:17" x14ac:dyDescent="0.4">
      <c r="A116" s="11"/>
      <c r="B116" s="11" t="s">
        <v>159</v>
      </c>
      <c r="C116" s="11"/>
      <c r="D116" s="266"/>
      <c r="E116" s="266"/>
      <c r="F116" s="211"/>
      <c r="G116" s="211"/>
      <c r="H116" s="211"/>
      <c r="I116" s="190"/>
      <c r="J116" s="194"/>
      <c r="K116" s="190"/>
      <c r="L116" s="194"/>
    </row>
    <row r="117" spans="1:17" x14ac:dyDescent="0.4">
      <c r="A117" s="11"/>
      <c r="B117" s="11"/>
      <c r="C117" s="271" t="s">
        <v>351</v>
      </c>
      <c r="D117" s="273"/>
      <c r="E117" s="273"/>
      <c r="F117" s="211">
        <v>0</v>
      </c>
      <c r="G117" s="211"/>
      <c r="H117" s="211">
        <v>5016189.1500000004</v>
      </c>
      <c r="I117" s="190"/>
      <c r="J117" s="194">
        <v>0</v>
      </c>
      <c r="K117" s="190"/>
      <c r="L117" s="194">
        <v>5016189.1500000004</v>
      </c>
    </row>
    <row r="118" spans="1:17" x14ac:dyDescent="0.4">
      <c r="A118" s="11"/>
      <c r="B118" s="11"/>
      <c r="C118" s="271" t="s">
        <v>349</v>
      </c>
      <c r="D118" s="270"/>
      <c r="E118" s="270"/>
      <c r="F118" s="211">
        <v>0</v>
      </c>
      <c r="G118" s="211"/>
      <c r="H118" s="211">
        <v>780000</v>
      </c>
      <c r="I118" s="190"/>
      <c r="J118" s="194">
        <v>0</v>
      </c>
      <c r="K118" s="190"/>
      <c r="L118" s="194">
        <v>780000</v>
      </c>
    </row>
    <row r="119" spans="1:17" x14ac:dyDescent="0.4">
      <c r="A119" s="11"/>
      <c r="B119" s="11"/>
      <c r="C119" s="11" t="s">
        <v>299</v>
      </c>
      <c r="D119" s="191"/>
      <c r="E119" s="266"/>
      <c r="F119" s="194">
        <v>119478344.66</v>
      </c>
      <c r="G119" s="193"/>
      <c r="H119" s="194">
        <v>29776209.77</v>
      </c>
      <c r="I119" s="190"/>
      <c r="J119" s="194">
        <v>122890817.27</v>
      </c>
      <c r="K119" s="190"/>
      <c r="L119" s="194">
        <v>29776911.120000001</v>
      </c>
    </row>
    <row r="120" spans="1:17" x14ac:dyDescent="0.4">
      <c r="A120" s="11"/>
      <c r="B120" s="11"/>
      <c r="C120" s="11" t="s">
        <v>138</v>
      </c>
      <c r="D120" s="17"/>
      <c r="E120" s="17"/>
      <c r="F120" s="200">
        <v>462366.38</v>
      </c>
      <c r="G120" s="193"/>
      <c r="H120" s="200">
        <v>200.1</v>
      </c>
      <c r="I120" s="190"/>
      <c r="J120" s="194">
        <v>461015.38</v>
      </c>
      <c r="K120" s="190"/>
      <c r="L120" s="194">
        <v>200.1</v>
      </c>
    </row>
    <row r="121" spans="1:17" x14ac:dyDescent="0.4">
      <c r="A121" s="11"/>
      <c r="B121" s="11"/>
      <c r="C121" s="11" t="s">
        <v>161</v>
      </c>
      <c r="D121" s="266"/>
      <c r="E121" s="266"/>
      <c r="F121" s="197">
        <f>SUM(F110:F120)</f>
        <v>171609895.48999998</v>
      </c>
      <c r="G121" s="193"/>
      <c r="H121" s="197">
        <f>SUM(H110:H120)</f>
        <v>144135228.15000001</v>
      </c>
      <c r="I121" s="190"/>
      <c r="J121" s="197">
        <f>SUM(J110:J120)</f>
        <v>161000648.35999998</v>
      </c>
      <c r="K121" s="190"/>
      <c r="L121" s="197">
        <f>SUM(L110:L120)</f>
        <v>79448697.739999995</v>
      </c>
    </row>
    <row r="122" spans="1:17" ht="9.75" customHeight="1" x14ac:dyDescent="0.4">
      <c r="A122" s="11"/>
      <c r="B122" s="11"/>
      <c r="C122" s="11"/>
      <c r="D122" s="266"/>
      <c r="E122" s="266"/>
      <c r="F122" s="193"/>
      <c r="G122" s="193"/>
      <c r="H122" s="193"/>
      <c r="I122" s="190"/>
      <c r="J122" s="193"/>
      <c r="K122" s="190"/>
      <c r="L122" s="193"/>
    </row>
    <row r="123" spans="1:17" x14ac:dyDescent="0.4">
      <c r="A123" s="11" t="s">
        <v>162</v>
      </c>
      <c r="B123" s="11"/>
      <c r="C123" s="11"/>
      <c r="D123" s="266"/>
      <c r="E123" s="266"/>
      <c r="F123" s="193"/>
      <c r="G123" s="193"/>
      <c r="H123" s="193"/>
      <c r="I123" s="190"/>
      <c r="J123" s="194"/>
      <c r="K123" s="190"/>
      <c r="L123" s="194"/>
    </row>
    <row r="124" spans="1:17" x14ac:dyDescent="0.4">
      <c r="A124" s="11"/>
      <c r="B124" s="11" t="s">
        <v>243</v>
      </c>
      <c r="C124" s="11"/>
      <c r="D124" s="266"/>
      <c r="E124" s="266"/>
      <c r="F124" s="193">
        <v>24227966.780000001</v>
      </c>
      <c r="G124" s="193"/>
      <c r="H124" s="193">
        <v>14226352.25</v>
      </c>
      <c r="I124" s="190"/>
      <c r="J124" s="194">
        <v>13498120.220000001</v>
      </c>
      <c r="K124" s="190"/>
      <c r="L124" s="194">
        <v>12416952.289999999</v>
      </c>
    </row>
    <row r="125" spans="1:17" x14ac:dyDescent="0.4">
      <c r="A125" s="11"/>
      <c r="B125" s="11" t="s">
        <v>206</v>
      </c>
      <c r="C125" s="11"/>
      <c r="D125" s="268"/>
      <c r="E125" s="268"/>
      <c r="F125" s="193">
        <v>24948956.359999999</v>
      </c>
      <c r="G125" s="193"/>
      <c r="H125" s="193">
        <f>13575442.99+5016189.15</f>
        <v>18591632.140000001</v>
      </c>
      <c r="I125" s="190"/>
      <c r="J125" s="194">
        <v>24771625.120000001</v>
      </c>
      <c r="K125" s="190"/>
      <c r="L125" s="194">
        <f>12569193.3+5016189.15</f>
        <v>17585382.450000003</v>
      </c>
    </row>
    <row r="126" spans="1:17" x14ac:dyDescent="0.4">
      <c r="A126" s="11"/>
      <c r="B126" s="21" t="s">
        <v>337</v>
      </c>
      <c r="C126" s="11"/>
      <c r="D126" s="274"/>
      <c r="E126" s="275"/>
      <c r="F126" s="193">
        <v>91459799.420000002</v>
      </c>
      <c r="G126" s="193"/>
      <c r="H126" s="193">
        <v>0</v>
      </c>
      <c r="I126" s="190"/>
      <c r="J126" s="194">
        <v>17196568.289999999</v>
      </c>
      <c r="K126" s="190"/>
      <c r="L126" s="194">
        <v>21947061.129999999</v>
      </c>
    </row>
    <row r="127" spans="1:17" hidden="1" x14ac:dyDescent="0.4">
      <c r="A127" s="11"/>
      <c r="B127" s="271" t="s">
        <v>363</v>
      </c>
      <c r="C127" s="11"/>
      <c r="D127" s="275"/>
      <c r="E127" s="275"/>
      <c r="F127" s="193">
        <v>0</v>
      </c>
      <c r="G127" s="193"/>
      <c r="H127" s="193">
        <v>0</v>
      </c>
      <c r="I127" s="190"/>
      <c r="J127" s="194">
        <v>0</v>
      </c>
      <c r="K127" s="190"/>
      <c r="L127" s="194">
        <v>0</v>
      </c>
    </row>
    <row r="128" spans="1:17" x14ac:dyDescent="0.4">
      <c r="A128" s="11"/>
      <c r="B128" s="11" t="s">
        <v>350</v>
      </c>
      <c r="C128" s="11"/>
      <c r="D128" s="25">
        <v>6</v>
      </c>
      <c r="E128" s="272"/>
      <c r="F128" s="193">
        <v>378493904.17000002</v>
      </c>
      <c r="G128" s="193"/>
      <c r="H128" s="193">
        <v>369519585.63999999</v>
      </c>
      <c r="I128" s="190"/>
      <c r="J128" s="194">
        <v>72488.13</v>
      </c>
      <c r="K128" s="190"/>
      <c r="L128" s="194">
        <v>0</v>
      </c>
      <c r="M128" s="9"/>
      <c r="N128" s="9"/>
      <c r="O128" s="3"/>
      <c r="P128" s="3"/>
      <c r="Q128" s="3"/>
    </row>
    <row r="129" spans="1:12" x14ac:dyDescent="0.4">
      <c r="A129" s="11"/>
      <c r="B129" s="11"/>
      <c r="C129" s="30" t="s">
        <v>340</v>
      </c>
      <c r="D129" s="266"/>
      <c r="E129" s="266"/>
      <c r="F129" s="197">
        <f>SUM(F124:F128)</f>
        <v>519130626.73000002</v>
      </c>
      <c r="G129" s="200"/>
      <c r="H129" s="197">
        <f>SUM(H124:H128)</f>
        <v>402337570.02999997</v>
      </c>
      <c r="I129" s="194"/>
      <c r="J129" s="197">
        <f>SUM(J124:J128)</f>
        <v>55538801.760000005</v>
      </c>
      <c r="K129" s="194"/>
      <c r="L129" s="197">
        <f>SUM(L124:L128)</f>
        <v>51949395.870000005</v>
      </c>
    </row>
    <row r="130" spans="1:12" x14ac:dyDescent="0.4">
      <c r="A130" s="11"/>
      <c r="B130" s="11" t="s">
        <v>338</v>
      </c>
      <c r="C130" s="11"/>
      <c r="D130" s="266"/>
      <c r="E130" s="266"/>
      <c r="F130" s="193">
        <f>+F121-F129</f>
        <v>-347520731.24000001</v>
      </c>
      <c r="G130" s="193"/>
      <c r="H130" s="193">
        <f>+H121-H129</f>
        <v>-258202341.87999997</v>
      </c>
      <c r="I130" s="190"/>
      <c r="J130" s="193">
        <f>+J121-J129</f>
        <v>105461846.59999998</v>
      </c>
      <c r="K130" s="190"/>
      <c r="L130" s="193">
        <f>+L121-L129</f>
        <v>27499301.86999999</v>
      </c>
    </row>
    <row r="131" spans="1:12" x14ac:dyDescent="0.4">
      <c r="A131" s="11"/>
      <c r="B131" s="11" t="s">
        <v>207</v>
      </c>
      <c r="C131" s="11"/>
      <c r="D131" s="37"/>
      <c r="E131" s="268"/>
      <c r="F131" s="214">
        <v>2673767.1</v>
      </c>
      <c r="G131" s="193"/>
      <c r="H131" s="214">
        <v>3780821.92</v>
      </c>
      <c r="I131" s="190"/>
      <c r="J131" s="192">
        <v>2875712.3</v>
      </c>
      <c r="K131" s="190"/>
      <c r="L131" s="192">
        <v>3780821.92</v>
      </c>
    </row>
    <row r="132" spans="1:12" x14ac:dyDescent="0.4">
      <c r="A132" s="11" t="s">
        <v>247</v>
      </c>
      <c r="B132" s="11"/>
      <c r="C132" s="11"/>
      <c r="D132" s="39"/>
      <c r="E132" s="39"/>
      <c r="F132" s="194">
        <f>+F130-F131</f>
        <v>-350194498.34000003</v>
      </c>
      <c r="G132" s="200"/>
      <c r="H132" s="194">
        <f>+H130-H131</f>
        <v>-261983163.79999995</v>
      </c>
      <c r="I132" s="190"/>
      <c r="J132" s="194">
        <f>+J130-J131</f>
        <v>102586134.29999998</v>
      </c>
      <c r="K132" s="190"/>
      <c r="L132" s="194">
        <f>+L130-L131</f>
        <v>23718479.949999988</v>
      </c>
    </row>
    <row r="133" spans="1:12" x14ac:dyDescent="0.4">
      <c r="A133" s="11" t="s">
        <v>263</v>
      </c>
      <c r="B133" s="11"/>
      <c r="C133" s="11"/>
      <c r="D133" s="7">
        <v>14.2</v>
      </c>
      <c r="F133" s="217">
        <v>-2825400.65</v>
      </c>
      <c r="G133" s="193"/>
      <c r="H133" s="217">
        <v>-5683281.9900000002</v>
      </c>
      <c r="I133" s="190"/>
      <c r="J133" s="192">
        <v>-4862525.66</v>
      </c>
      <c r="K133" s="194"/>
      <c r="L133" s="192">
        <v>-6715482.3600000003</v>
      </c>
    </row>
    <row r="134" spans="1:12" ht="18.75" thickBot="1" x14ac:dyDescent="0.45">
      <c r="A134" s="22" t="s">
        <v>163</v>
      </c>
      <c r="B134" s="11"/>
      <c r="C134" s="11"/>
      <c r="D134" s="266"/>
      <c r="E134" s="266"/>
      <c r="F134" s="218">
        <f>SUM(F132:F133)</f>
        <v>-353019898.99000001</v>
      </c>
      <c r="G134" s="193"/>
      <c r="H134" s="218">
        <f>SUM(H132:H133)</f>
        <v>-267666445.78999996</v>
      </c>
      <c r="I134" s="190"/>
      <c r="J134" s="218">
        <f>SUM(J132:J133)</f>
        <v>97723608.639999986</v>
      </c>
      <c r="K134" s="194"/>
      <c r="L134" s="218">
        <f>SUM(L132:L133)</f>
        <v>17002997.589999989</v>
      </c>
    </row>
    <row r="135" spans="1:12" ht="6.75" customHeight="1" thickTop="1" x14ac:dyDescent="0.4">
      <c r="A135" s="22"/>
      <c r="B135" s="11"/>
      <c r="C135" s="11"/>
      <c r="D135" s="266"/>
      <c r="E135" s="266"/>
      <c r="F135" s="213"/>
      <c r="G135" s="193"/>
      <c r="H135" s="213"/>
      <c r="I135" s="190"/>
      <c r="J135" s="213"/>
      <c r="K135" s="194"/>
      <c r="L135" s="213"/>
    </row>
    <row r="136" spans="1:12" ht="18.75" x14ac:dyDescent="0.4">
      <c r="A136" s="237" t="s">
        <v>232</v>
      </c>
      <c r="B136" s="238"/>
      <c r="C136" s="237"/>
      <c r="D136" s="266"/>
      <c r="E136" s="266"/>
      <c r="F136" s="213"/>
      <c r="G136" s="193"/>
      <c r="H136" s="213"/>
      <c r="I136" s="190"/>
      <c r="J136" s="213"/>
      <c r="K136" s="194"/>
      <c r="L136" s="213"/>
    </row>
    <row r="137" spans="1:12" ht="18.75" x14ac:dyDescent="0.4">
      <c r="A137" s="237"/>
      <c r="B137" s="22" t="s">
        <v>233</v>
      </c>
      <c r="C137" s="237"/>
      <c r="D137" s="266"/>
      <c r="E137" s="266"/>
      <c r="F137" s="213">
        <f>+F134-F138</f>
        <v>-352927324.18000001</v>
      </c>
      <c r="G137" s="213"/>
      <c r="H137" s="213">
        <f>+H134-H138</f>
        <v>-267606025.41999996</v>
      </c>
      <c r="I137" s="213"/>
      <c r="J137" s="213">
        <f>J134</f>
        <v>97723608.639999986</v>
      </c>
      <c r="K137" s="213"/>
      <c r="L137" s="213">
        <f>L134</f>
        <v>17002997.589999989</v>
      </c>
    </row>
    <row r="138" spans="1:12" ht="18.75" x14ac:dyDescent="0.4">
      <c r="A138" s="22"/>
      <c r="B138" s="11" t="s">
        <v>229</v>
      </c>
      <c r="C138" s="11"/>
      <c r="D138" s="266"/>
      <c r="E138" s="266"/>
      <c r="F138" s="214">
        <v>-92574.81</v>
      </c>
      <c r="G138" s="195"/>
      <c r="H138" s="214">
        <v>-60420.37</v>
      </c>
      <c r="I138" s="219"/>
      <c r="J138" s="220">
        <v>0</v>
      </c>
      <c r="K138" s="219"/>
      <c r="L138" s="220">
        <v>0</v>
      </c>
    </row>
    <row r="139" spans="1:12" ht="18.75" thickBot="1" x14ac:dyDescent="0.45">
      <c r="A139" s="11"/>
      <c r="B139" s="11"/>
      <c r="C139" s="11"/>
      <c r="D139" s="39"/>
      <c r="E139" s="39"/>
      <c r="F139" s="201">
        <f>SUM(F137:F138)</f>
        <v>-353019898.99000001</v>
      </c>
      <c r="G139" s="200"/>
      <c r="H139" s="201">
        <f>SUM(H137:H138)</f>
        <v>-267666445.78999996</v>
      </c>
      <c r="I139" s="190"/>
      <c r="J139" s="201">
        <f>SUM(J137:J138)</f>
        <v>97723608.639999986</v>
      </c>
      <c r="K139" s="190"/>
      <c r="L139" s="201">
        <f>SUM(L137:L138)</f>
        <v>17002997.589999989</v>
      </c>
    </row>
    <row r="140" spans="1:12" ht="5.25" customHeight="1" thickTop="1" x14ac:dyDescent="0.4">
      <c r="A140" s="11"/>
      <c r="B140" s="11"/>
      <c r="C140" s="11"/>
      <c r="D140" s="266"/>
      <c r="E140" s="266"/>
      <c r="F140" s="193"/>
      <c r="G140" s="193"/>
      <c r="H140" s="193"/>
      <c r="I140" s="190"/>
      <c r="J140" s="195"/>
      <c r="K140" s="190"/>
      <c r="L140" s="195"/>
    </row>
    <row r="141" spans="1:12" x14ac:dyDescent="0.4">
      <c r="A141" s="239" t="s">
        <v>240</v>
      </c>
      <c r="B141" s="11"/>
      <c r="C141" s="11"/>
      <c r="D141" s="36"/>
      <c r="E141" s="266"/>
      <c r="F141" s="193"/>
      <c r="G141" s="193"/>
      <c r="H141" s="193"/>
      <c r="I141" s="190"/>
      <c r="J141" s="195"/>
      <c r="K141" s="199"/>
      <c r="L141" s="195"/>
    </row>
    <row r="142" spans="1:12" ht="18.75" thickBot="1" x14ac:dyDescent="0.45">
      <c r="A142" s="11"/>
      <c r="B142" s="22" t="s">
        <v>203</v>
      </c>
      <c r="C142" s="11"/>
      <c r="D142" s="266">
        <v>21</v>
      </c>
      <c r="E142" s="266"/>
      <c r="F142" s="210">
        <f>+F137/F143</f>
        <v>-4.0062010994131231E-2</v>
      </c>
      <c r="G142" s="193"/>
      <c r="H142" s="210">
        <f>+H137/H143</f>
        <v>-3.9261354186036955E-2</v>
      </c>
      <c r="I142" s="190"/>
      <c r="J142" s="210">
        <f>+J137/J143</f>
        <v>1.1092947514953889E-2</v>
      </c>
      <c r="K142" s="190"/>
      <c r="L142" s="210">
        <f>+L137/L143</f>
        <v>2.4945653206335881E-3</v>
      </c>
    </row>
    <row r="143" spans="1:12" ht="19.5" thickTop="1" thickBot="1" x14ac:dyDescent="0.45">
      <c r="A143" s="11"/>
      <c r="B143" s="22" t="s">
        <v>164</v>
      </c>
      <c r="C143" s="11"/>
      <c r="D143" s="266"/>
      <c r="E143" s="266"/>
      <c r="F143" s="227">
        <v>8809525918</v>
      </c>
      <c r="G143" s="228"/>
      <c r="H143" s="227">
        <v>6816016181</v>
      </c>
      <c r="I143" s="229"/>
      <c r="J143" s="227">
        <v>8809525918</v>
      </c>
      <c r="K143" s="228"/>
      <c r="L143" s="227">
        <v>6816016181</v>
      </c>
    </row>
    <row r="144" spans="1:12" ht="6.75" customHeight="1" thickTop="1" x14ac:dyDescent="0.4">
      <c r="A144" s="11"/>
      <c r="B144" s="11"/>
      <c r="C144" s="11"/>
      <c r="D144" s="266"/>
      <c r="E144" s="266"/>
      <c r="F144" s="211"/>
      <c r="G144" s="211"/>
      <c r="H144" s="211"/>
      <c r="I144" s="190"/>
      <c r="J144" s="194"/>
      <c r="K144" s="190"/>
      <c r="L144" s="194"/>
    </row>
    <row r="145" spans="1:12" x14ac:dyDescent="0.4">
      <c r="A145" s="239" t="s">
        <v>241</v>
      </c>
      <c r="B145" s="11"/>
      <c r="C145" s="11"/>
      <c r="D145" s="36"/>
      <c r="E145" s="266"/>
      <c r="F145" s="193"/>
      <c r="G145" s="193"/>
      <c r="H145" s="193"/>
      <c r="I145" s="190"/>
      <c r="J145" s="195"/>
      <c r="K145" s="199"/>
      <c r="L145" s="195"/>
    </row>
    <row r="146" spans="1:12" ht="18.75" thickBot="1" x14ac:dyDescent="0.45">
      <c r="A146" s="11"/>
      <c r="B146" s="22" t="s">
        <v>203</v>
      </c>
      <c r="C146" s="11"/>
      <c r="D146" s="266">
        <v>21</v>
      </c>
      <c r="E146" s="266"/>
      <c r="F146" s="210">
        <f>+F137/F147</f>
        <v>-3.8239461538445957E-2</v>
      </c>
      <c r="G146" s="193"/>
      <c r="H146" s="210">
        <f>+H137/H147</f>
        <v>-3.8327917401869187E-2</v>
      </c>
      <c r="I146" s="190"/>
      <c r="J146" s="210">
        <f>+J137/J147</f>
        <v>1.0588293730642209E-2</v>
      </c>
      <c r="K146" s="190"/>
      <c r="L146" s="210">
        <f>+L137/L147</f>
        <v>2.4352571515939992E-3</v>
      </c>
    </row>
    <row r="147" spans="1:12" ht="19.5" thickTop="1" thickBot="1" x14ac:dyDescent="0.45">
      <c r="A147" s="11"/>
      <c r="B147" s="22" t="s">
        <v>164</v>
      </c>
      <c r="C147" s="11"/>
      <c r="D147" s="266"/>
      <c r="E147" s="266"/>
      <c r="F147" s="230">
        <v>9229400990</v>
      </c>
      <c r="G147" s="231"/>
      <c r="H147" s="230">
        <v>6982013205</v>
      </c>
      <c r="I147" s="229"/>
      <c r="J147" s="227">
        <v>9229400990</v>
      </c>
      <c r="K147" s="228"/>
      <c r="L147" s="227">
        <v>6982013205</v>
      </c>
    </row>
    <row r="148" spans="1:12" ht="6" customHeight="1" thickTop="1" x14ac:dyDescent="0.4">
      <c r="A148" s="11"/>
      <c r="B148" s="11"/>
      <c r="C148" s="11"/>
      <c r="D148" s="266"/>
      <c r="E148" s="266"/>
      <c r="F148" s="266"/>
      <c r="G148" s="266"/>
      <c r="H148" s="266"/>
      <c r="I148" s="11"/>
      <c r="J148" s="13"/>
      <c r="K148" s="11"/>
      <c r="L148" s="13"/>
    </row>
    <row r="149" spans="1:12" x14ac:dyDescent="0.4">
      <c r="A149" s="17" t="s">
        <v>301</v>
      </c>
      <c r="B149" s="11"/>
      <c r="C149" s="11"/>
      <c r="D149" s="266"/>
      <c r="E149" s="266"/>
      <c r="F149" s="195"/>
      <c r="G149" s="195"/>
      <c r="H149" s="195"/>
      <c r="I149" s="11"/>
      <c r="J149" s="13"/>
      <c r="K149" s="11"/>
      <c r="L149" s="13"/>
    </row>
    <row r="150" spans="1:12" x14ac:dyDescent="0.4">
      <c r="A150" s="17"/>
      <c r="B150" s="11"/>
      <c r="C150" s="11"/>
      <c r="D150" s="280"/>
      <c r="E150" s="280"/>
      <c r="F150" s="195"/>
      <c r="G150" s="195"/>
      <c r="H150" s="195"/>
      <c r="I150" s="11"/>
      <c r="J150" s="13"/>
      <c r="K150" s="11"/>
      <c r="L150" s="13"/>
    </row>
    <row r="151" spans="1:12" x14ac:dyDescent="0.4">
      <c r="A151" s="11"/>
      <c r="B151" s="11"/>
      <c r="C151" s="11"/>
      <c r="D151" s="266"/>
      <c r="E151" s="266"/>
      <c r="F151" s="266"/>
      <c r="G151" s="266"/>
      <c r="H151" s="266"/>
      <c r="I151" s="11"/>
      <c r="J151" s="13"/>
      <c r="K151" s="11"/>
      <c r="L151" s="13"/>
    </row>
    <row r="152" spans="1:12" x14ac:dyDescent="0.4">
      <c r="A152" s="266"/>
      <c r="B152" s="30" t="s">
        <v>145</v>
      </c>
      <c r="C152" s="266"/>
      <c r="D152" s="30"/>
      <c r="E152" s="266"/>
      <c r="F152" s="30" t="s">
        <v>145</v>
      </c>
      <c r="G152" s="266"/>
      <c r="H152" s="266"/>
      <c r="I152" s="266"/>
      <c r="J152" s="266"/>
      <c r="K152" s="266"/>
      <c r="L152" s="266"/>
    </row>
    <row r="153" spans="1:12" ht="13.5" customHeight="1" x14ac:dyDescent="0.4">
      <c r="A153" s="282">
        <v>6</v>
      </c>
      <c r="B153" s="282"/>
      <c r="C153" s="282"/>
      <c r="D153" s="282"/>
      <c r="E153" s="282"/>
      <c r="F153" s="282"/>
      <c r="G153" s="282"/>
      <c r="H153" s="282"/>
      <c r="I153" s="282"/>
      <c r="J153" s="282"/>
      <c r="K153" s="282"/>
      <c r="L153" s="282"/>
    </row>
    <row r="154" spans="1:12" x14ac:dyDescent="0.4">
      <c r="A154" s="11"/>
      <c r="B154" s="11"/>
      <c r="C154" s="11"/>
      <c r="D154" s="39"/>
      <c r="E154" s="39"/>
      <c r="F154" s="20"/>
      <c r="G154" s="39"/>
      <c r="H154" s="20"/>
      <c r="I154" s="11"/>
      <c r="J154" s="20"/>
      <c r="K154" s="17"/>
      <c r="L154" s="150"/>
    </row>
    <row r="155" spans="1:12" x14ac:dyDescent="0.4">
      <c r="A155" s="283" t="str">
        <f>A102</f>
        <v>THE BROOKER GROUP PUBLIC COMPANY LIMITED AND ITS SUBSIDIARIES</v>
      </c>
      <c r="B155" s="283"/>
      <c r="C155" s="283"/>
      <c r="D155" s="283"/>
      <c r="E155" s="283"/>
      <c r="F155" s="283"/>
      <c r="G155" s="283"/>
      <c r="H155" s="283"/>
      <c r="I155" s="283"/>
      <c r="J155" s="283"/>
      <c r="K155" s="283"/>
      <c r="L155" s="283"/>
    </row>
    <row r="156" spans="1:12" x14ac:dyDescent="0.4">
      <c r="A156" s="283" t="s">
        <v>222</v>
      </c>
      <c r="B156" s="283"/>
      <c r="C156" s="283"/>
      <c r="D156" s="283"/>
      <c r="E156" s="283"/>
      <c r="F156" s="283"/>
      <c r="G156" s="283"/>
      <c r="H156" s="283"/>
      <c r="I156" s="283"/>
      <c r="J156" s="283"/>
      <c r="K156" s="283"/>
      <c r="L156" s="283"/>
    </row>
    <row r="157" spans="1:12" x14ac:dyDescent="0.4">
      <c r="A157" s="283" t="str">
        <f>A104</f>
        <v>FOR  THE THREE-MONTH PERIOD ENDED JUNE 30, 2022</v>
      </c>
      <c r="B157" s="283"/>
      <c r="C157" s="283"/>
      <c r="D157" s="283"/>
      <c r="E157" s="283"/>
      <c r="F157" s="283"/>
      <c r="G157" s="283"/>
      <c r="H157" s="283"/>
      <c r="I157" s="283"/>
      <c r="J157" s="283"/>
      <c r="K157" s="283"/>
      <c r="L157" s="283"/>
    </row>
    <row r="158" spans="1:12" x14ac:dyDescent="0.4">
      <c r="A158" s="265"/>
      <c r="B158" s="265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</row>
    <row r="159" spans="1:12" x14ac:dyDescent="0.4">
      <c r="A159" s="11"/>
      <c r="B159" s="11"/>
      <c r="C159" s="265"/>
      <c r="F159" s="284" t="s">
        <v>132</v>
      </c>
      <c r="G159" s="284"/>
      <c r="H159" s="284"/>
      <c r="I159" s="284"/>
      <c r="J159" s="284"/>
      <c r="K159" s="284"/>
      <c r="L159" s="284"/>
    </row>
    <row r="160" spans="1:12" ht="18.75" x14ac:dyDescent="0.4">
      <c r="A160" s="11"/>
      <c r="B160" s="11"/>
      <c r="C160" s="11" t="s">
        <v>4</v>
      </c>
      <c r="F160" s="281" t="s">
        <v>199</v>
      </c>
      <c r="G160" s="281"/>
      <c r="H160" s="281"/>
      <c r="I160" s="94"/>
      <c r="J160" s="281" t="s">
        <v>200</v>
      </c>
      <c r="K160" s="281"/>
      <c r="L160" s="281"/>
    </row>
    <row r="161" spans="1:12" ht="18.75" x14ac:dyDescent="0.4">
      <c r="A161" s="11"/>
      <c r="B161" s="11"/>
      <c r="C161" s="11"/>
      <c r="F161" s="287" t="str">
        <f>+F107</f>
        <v>For the three-month period ended June 30</v>
      </c>
      <c r="G161" s="287"/>
      <c r="H161" s="287"/>
      <c r="I161" s="94"/>
      <c r="J161" s="287" t="str">
        <f>+J107</f>
        <v>For the three-month period ended June 30</v>
      </c>
      <c r="K161" s="287"/>
      <c r="L161" s="287"/>
    </row>
    <row r="162" spans="1:12" x14ac:dyDescent="0.4">
      <c r="A162" s="11"/>
      <c r="B162" s="11"/>
      <c r="C162" s="11"/>
      <c r="D162" s="147" t="s">
        <v>133</v>
      </c>
      <c r="E162" s="8"/>
      <c r="F162" s="147">
        <f>+F108</f>
        <v>2022</v>
      </c>
      <c r="H162" s="147">
        <f>+H108</f>
        <v>2021</v>
      </c>
      <c r="J162" s="147">
        <f>+J108</f>
        <v>2022</v>
      </c>
      <c r="K162" s="7"/>
      <c r="L162" s="147">
        <f>+L108</f>
        <v>2021</v>
      </c>
    </row>
    <row r="163" spans="1:12" x14ac:dyDescent="0.4">
      <c r="A163" s="151"/>
      <c r="B163" s="11"/>
      <c r="C163" s="11"/>
      <c r="D163" s="266"/>
      <c r="E163" s="266"/>
      <c r="F163" s="12"/>
      <c r="G163" s="12"/>
      <c r="H163" s="268"/>
      <c r="I163" s="11"/>
      <c r="J163" s="13"/>
      <c r="K163" s="11"/>
      <c r="L163" s="268"/>
    </row>
    <row r="164" spans="1:12" x14ac:dyDescent="0.4">
      <c r="A164" s="11" t="s">
        <v>321</v>
      </c>
      <c r="B164" s="11"/>
      <c r="C164" s="11"/>
      <c r="D164" s="266"/>
      <c r="E164" s="266"/>
      <c r="F164" s="217">
        <f>+F134</f>
        <v>-353019898.99000001</v>
      </c>
      <c r="G164" s="193"/>
      <c r="H164" s="217">
        <f>+H134</f>
        <v>-267666445.78999996</v>
      </c>
      <c r="I164" s="190"/>
      <c r="J164" s="217">
        <f>+J134</f>
        <v>97723608.639999986</v>
      </c>
      <c r="K164" s="190"/>
      <c r="L164" s="217">
        <f>+L134</f>
        <v>17002997.589999989</v>
      </c>
    </row>
    <row r="165" spans="1:12" ht="6" customHeight="1" x14ac:dyDescent="0.4">
      <c r="A165" s="11"/>
      <c r="B165" s="11"/>
      <c r="C165" s="11"/>
      <c r="D165" s="266"/>
      <c r="E165" s="266"/>
      <c r="F165" s="200"/>
      <c r="G165" s="193"/>
      <c r="H165" s="200"/>
      <c r="I165" s="190"/>
      <c r="J165" s="200"/>
      <c r="K165" s="190"/>
      <c r="L165" s="200"/>
    </row>
    <row r="166" spans="1:12" x14ac:dyDescent="0.4">
      <c r="A166" s="11" t="s">
        <v>234</v>
      </c>
      <c r="B166" s="11"/>
      <c r="C166" s="11"/>
      <c r="D166" s="266"/>
      <c r="E166" s="266"/>
      <c r="F166" s="200"/>
      <c r="G166" s="193"/>
      <c r="H166" s="200"/>
      <c r="I166" s="190"/>
      <c r="J166" s="195"/>
      <c r="K166" s="190"/>
      <c r="L166" s="195"/>
    </row>
    <row r="167" spans="1:12" x14ac:dyDescent="0.4">
      <c r="A167" s="11" t="s">
        <v>284</v>
      </c>
      <c r="B167" s="244"/>
      <c r="C167" s="244"/>
      <c r="D167" s="266"/>
      <c r="E167" s="266"/>
      <c r="F167" s="223"/>
      <c r="G167" s="193"/>
      <c r="H167" s="5"/>
      <c r="J167" s="5"/>
      <c r="L167" s="5"/>
    </row>
    <row r="168" spans="1:12" x14ac:dyDescent="0.4">
      <c r="A168" s="244"/>
      <c r="B168" s="11" t="s">
        <v>324</v>
      </c>
      <c r="C168" s="244"/>
      <c r="D168" s="266"/>
      <c r="E168" s="266"/>
      <c r="F168" s="223"/>
      <c r="G168" s="193"/>
      <c r="H168" s="223"/>
      <c r="I168" s="190"/>
      <c r="J168" s="195"/>
      <c r="K168" s="190"/>
      <c r="L168" s="195"/>
    </row>
    <row r="169" spans="1:12" x14ac:dyDescent="0.4">
      <c r="A169" s="11"/>
      <c r="B169" s="176" t="s">
        <v>255</v>
      </c>
      <c r="C169" s="11"/>
      <c r="D169" s="266"/>
      <c r="E169" s="266"/>
      <c r="F169" s="223">
        <v>8243813.4100000001</v>
      </c>
      <c r="G169" s="193"/>
      <c r="H169" s="223">
        <v>-5315808.34</v>
      </c>
      <c r="I169" s="190"/>
      <c r="J169" s="195">
        <v>0</v>
      </c>
      <c r="K169" s="190"/>
      <c r="L169" s="195">
        <v>0</v>
      </c>
    </row>
    <row r="170" spans="1:12" ht="6" customHeight="1" x14ac:dyDescent="0.4">
      <c r="A170" s="11"/>
      <c r="B170" s="176"/>
      <c r="C170" s="11"/>
      <c r="D170" s="266"/>
      <c r="E170" s="266"/>
      <c r="F170" s="223"/>
      <c r="G170" s="193"/>
      <c r="H170" s="223"/>
      <c r="I170" s="190"/>
      <c r="J170" s="195"/>
      <c r="K170" s="190"/>
      <c r="L170" s="195"/>
    </row>
    <row r="171" spans="1:12" x14ac:dyDescent="0.4">
      <c r="A171" s="11" t="s">
        <v>286</v>
      </c>
      <c r="B171" s="244"/>
      <c r="C171" s="11"/>
      <c r="D171" s="266"/>
      <c r="E171" s="266"/>
      <c r="F171" s="223"/>
      <c r="G171" s="193"/>
      <c r="H171" s="223"/>
      <c r="I171" s="190"/>
      <c r="J171" s="195"/>
      <c r="K171" s="190"/>
      <c r="L171" s="195"/>
    </row>
    <row r="172" spans="1:12" x14ac:dyDescent="0.4">
      <c r="A172" s="244"/>
      <c r="B172" s="11" t="s">
        <v>285</v>
      </c>
      <c r="C172" s="11"/>
      <c r="D172" s="266"/>
      <c r="E172" s="266"/>
      <c r="F172" s="223"/>
      <c r="G172" s="193"/>
      <c r="H172" s="223"/>
      <c r="I172" s="190"/>
      <c r="J172" s="195"/>
      <c r="K172" s="190"/>
      <c r="L172" s="195"/>
    </row>
    <row r="173" spans="1:12" x14ac:dyDescent="0.4">
      <c r="A173" s="11"/>
      <c r="B173" s="11" t="s">
        <v>287</v>
      </c>
      <c r="C173" s="11"/>
      <c r="D173" s="266"/>
      <c r="E173" s="266"/>
      <c r="F173" s="223">
        <v>0</v>
      </c>
      <c r="G173" s="193"/>
      <c r="H173" s="223">
        <v>0</v>
      </c>
      <c r="I173" s="190"/>
      <c r="J173" s="27">
        <v>0</v>
      </c>
      <c r="K173" s="190"/>
      <c r="L173" s="195">
        <v>0</v>
      </c>
    </row>
    <row r="174" spans="1:12" x14ac:dyDescent="0.4">
      <c r="A174" s="11"/>
      <c r="B174" s="11" t="s">
        <v>288</v>
      </c>
      <c r="C174" s="11"/>
      <c r="D174" s="266"/>
      <c r="E174" s="266"/>
      <c r="F174" s="217">
        <v>0</v>
      </c>
      <c r="G174" s="193"/>
      <c r="H174" s="217">
        <v>0</v>
      </c>
      <c r="I174" s="190"/>
      <c r="J174" s="251">
        <v>0</v>
      </c>
      <c r="K174" s="190"/>
      <c r="L174" s="192">
        <v>0</v>
      </c>
    </row>
    <row r="175" spans="1:12" x14ac:dyDescent="0.4">
      <c r="A175" s="11" t="s">
        <v>322</v>
      </c>
      <c r="B175" s="11"/>
      <c r="C175" s="11"/>
      <c r="D175" s="266"/>
      <c r="E175" s="266"/>
      <c r="F175" s="221">
        <f>SUM(F168:F174)</f>
        <v>8243813.4100000001</v>
      </c>
      <c r="G175" s="193"/>
      <c r="H175" s="221">
        <f>SUM(H168:H174)</f>
        <v>-5315808.34</v>
      </c>
      <c r="I175" s="190"/>
      <c r="J175" s="221">
        <f>SUM(J168:J174)</f>
        <v>0</v>
      </c>
      <c r="K175" s="190"/>
      <c r="L175" s="221">
        <f>SUM(L168:L174)</f>
        <v>0</v>
      </c>
    </row>
    <row r="176" spans="1:12" x14ac:dyDescent="0.4">
      <c r="A176" s="11"/>
      <c r="B176" s="11"/>
      <c r="C176" s="11"/>
      <c r="D176" s="266"/>
      <c r="E176" s="266"/>
      <c r="F176" s="200"/>
      <c r="G176" s="193"/>
      <c r="H176" s="200"/>
      <c r="I176" s="190"/>
      <c r="J176" s="194"/>
      <c r="K176" s="190"/>
      <c r="L176" s="194"/>
    </row>
    <row r="177" spans="1:12" ht="18.75" thickBot="1" x14ac:dyDescent="0.45">
      <c r="A177" s="11" t="s">
        <v>323</v>
      </c>
      <c r="B177" s="11"/>
      <c r="C177" s="11"/>
      <c r="D177" s="266"/>
      <c r="E177" s="266"/>
      <c r="F177" s="210">
        <f>+F164+F175</f>
        <v>-344776085.57999998</v>
      </c>
      <c r="G177" s="193"/>
      <c r="H177" s="210">
        <f>+H164+H175</f>
        <v>-272982254.12999994</v>
      </c>
      <c r="I177" s="190"/>
      <c r="J177" s="210">
        <f>+J164+J175</f>
        <v>97723608.639999986</v>
      </c>
      <c r="K177" s="190"/>
      <c r="L177" s="210">
        <f>+L164+L175</f>
        <v>17002997.589999989</v>
      </c>
    </row>
    <row r="178" spans="1:12" ht="18.75" thickTop="1" x14ac:dyDescent="0.4">
      <c r="A178" s="11"/>
      <c r="B178" s="11"/>
      <c r="C178" s="11"/>
      <c r="D178" s="266"/>
      <c r="E178" s="266"/>
      <c r="F178" s="211"/>
      <c r="G178" s="211"/>
      <c r="H178" s="211"/>
      <c r="I178" s="190"/>
      <c r="J178" s="194"/>
      <c r="K178" s="190"/>
      <c r="L178" s="194"/>
    </row>
    <row r="179" spans="1:12" ht="18.75" x14ac:dyDescent="0.4">
      <c r="A179" s="22" t="s">
        <v>235</v>
      </c>
      <c r="B179" s="22"/>
      <c r="C179" s="22"/>
      <c r="D179" s="178"/>
      <c r="E179" s="179"/>
      <c r="F179" s="220"/>
      <c r="G179" s="222"/>
      <c r="H179" s="220"/>
      <c r="I179" s="219"/>
      <c r="J179" s="220"/>
      <c r="K179" s="222"/>
      <c r="L179" s="222"/>
    </row>
    <row r="180" spans="1:12" ht="18.75" x14ac:dyDescent="0.4">
      <c r="A180" s="22"/>
      <c r="B180" s="22" t="s">
        <v>233</v>
      </c>
      <c r="C180" s="22"/>
      <c r="D180" s="178"/>
      <c r="E180" s="180">
        <v>852812933</v>
      </c>
      <c r="F180" s="223">
        <f>+F177-F181</f>
        <v>-344683510.76999998</v>
      </c>
      <c r="G180" s="213"/>
      <c r="H180" s="223">
        <f>+H177-H181</f>
        <v>-272921833.75999993</v>
      </c>
      <c r="I180" s="213"/>
      <c r="J180" s="223">
        <f>+J177-J181</f>
        <v>97723608.639999986</v>
      </c>
      <c r="K180" s="213"/>
      <c r="L180" s="223">
        <f>+L177-L181</f>
        <v>17002997.589999989</v>
      </c>
    </row>
    <row r="181" spans="1:12" ht="18.75" x14ac:dyDescent="0.4">
      <c r="A181" s="22"/>
      <c r="B181" s="11" t="s">
        <v>229</v>
      </c>
      <c r="C181" s="11"/>
      <c r="D181" s="178"/>
      <c r="E181" s="180">
        <v>-1541152</v>
      </c>
      <c r="F181" s="223">
        <f>+F138</f>
        <v>-92574.81</v>
      </c>
      <c r="G181" s="195"/>
      <c r="H181" s="223">
        <f>+H138</f>
        <v>-60420.37</v>
      </c>
      <c r="I181" s="219"/>
      <c r="J181" s="223">
        <f>+J138</f>
        <v>0</v>
      </c>
      <c r="K181" s="219"/>
      <c r="L181" s="223">
        <f>+L138</f>
        <v>0</v>
      </c>
    </row>
    <row r="182" spans="1:12" ht="19.5" thickBot="1" x14ac:dyDescent="0.45">
      <c r="A182" s="96"/>
      <c r="B182" s="96"/>
      <c r="C182" s="96"/>
      <c r="D182" s="178"/>
      <c r="E182" s="180"/>
      <c r="F182" s="224">
        <f>SUM(F180:F181)</f>
        <v>-344776085.57999998</v>
      </c>
      <c r="G182" s="222"/>
      <c r="H182" s="218">
        <f>SUM(H180:H181)</f>
        <v>-272982254.12999994</v>
      </c>
      <c r="I182" s="222"/>
      <c r="J182" s="224">
        <f>SUM(J180:J181)</f>
        <v>97723608.639999986</v>
      </c>
      <c r="K182" s="222"/>
      <c r="L182" s="218">
        <f>SUM(L180:L181)</f>
        <v>17002997.589999989</v>
      </c>
    </row>
    <row r="183" spans="1:12" ht="19.5" thickTop="1" x14ac:dyDescent="0.4">
      <c r="A183" s="96"/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17" t="s">
        <v>260</v>
      </c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ht="18.75" x14ac:dyDescent="0.4">
      <c r="A196" s="96"/>
      <c r="B196" s="96"/>
      <c r="C196" s="96"/>
      <c r="D196" s="178"/>
      <c r="E196" s="180"/>
      <c r="F196" s="223"/>
      <c r="G196" s="222"/>
      <c r="H196" s="213"/>
      <c r="I196" s="222"/>
      <c r="J196" s="213"/>
      <c r="K196" s="222"/>
      <c r="L196" s="213"/>
    </row>
    <row r="197" spans="1:12" ht="18.75" x14ac:dyDescent="0.4">
      <c r="A197" s="96"/>
      <c r="B197" s="96"/>
      <c r="C197" s="96"/>
      <c r="D197" s="178"/>
      <c r="E197" s="180"/>
      <c r="F197" s="223"/>
      <c r="G197" s="222"/>
      <c r="H197" s="213"/>
      <c r="I197" s="222"/>
      <c r="J197" s="213"/>
      <c r="K197" s="222"/>
      <c r="L197" s="213"/>
    </row>
    <row r="198" spans="1:12" ht="18.75" x14ac:dyDescent="0.4">
      <c r="A198" s="96"/>
      <c r="B198" s="96"/>
      <c r="C198" s="96"/>
      <c r="D198" s="178"/>
      <c r="E198" s="180"/>
      <c r="F198" s="29"/>
      <c r="G198" s="180"/>
      <c r="H198" s="19"/>
      <c r="I198" s="180"/>
      <c r="J198" s="19"/>
      <c r="K198" s="180"/>
      <c r="L198" s="19"/>
    </row>
    <row r="199" spans="1:12" x14ac:dyDescent="0.4">
      <c r="A199" s="155"/>
      <c r="B199" s="11"/>
      <c r="C199" s="11"/>
      <c r="D199" s="266"/>
      <c r="E199" s="266"/>
      <c r="F199" s="266"/>
      <c r="G199" s="266"/>
      <c r="H199" s="266"/>
      <c r="I199" s="11"/>
      <c r="J199" s="13"/>
      <c r="K199" s="11"/>
      <c r="L199" s="13"/>
    </row>
    <row r="200" spans="1:12" x14ac:dyDescent="0.4">
      <c r="A200" s="11"/>
      <c r="B200" s="11"/>
      <c r="C200" s="11"/>
      <c r="D200" s="266"/>
      <c r="E200" s="266"/>
      <c r="F200" s="266"/>
      <c r="G200" s="266"/>
      <c r="H200" s="266"/>
      <c r="I200" s="11"/>
      <c r="J200" s="13"/>
      <c r="K200" s="11"/>
      <c r="L200" s="13"/>
    </row>
    <row r="201" spans="1:12" x14ac:dyDescent="0.4">
      <c r="A201" s="266"/>
      <c r="B201" s="30" t="s">
        <v>145</v>
      </c>
      <c r="C201" s="266"/>
      <c r="D201" s="30"/>
      <c r="E201" s="266"/>
      <c r="F201" s="30" t="s">
        <v>145</v>
      </c>
      <c r="G201" s="266"/>
      <c r="H201" s="266"/>
      <c r="I201" s="266"/>
      <c r="J201" s="266"/>
      <c r="K201" s="266"/>
      <c r="L201" s="266"/>
    </row>
    <row r="202" spans="1:12" x14ac:dyDescent="0.4">
      <c r="A202" s="282">
        <v>7</v>
      </c>
      <c r="B202" s="282"/>
      <c r="C202" s="282"/>
      <c r="D202" s="282"/>
      <c r="E202" s="282"/>
      <c r="F202" s="282"/>
      <c r="G202" s="282"/>
      <c r="H202" s="282"/>
      <c r="I202" s="282"/>
      <c r="J202" s="282"/>
      <c r="K202" s="282"/>
      <c r="L202" s="282"/>
    </row>
  </sheetData>
  <mergeCells count="36">
    <mergeCell ref="A202:L202"/>
    <mergeCell ref="A157:L157"/>
    <mergeCell ref="F159:L159"/>
    <mergeCell ref="F160:H160"/>
    <mergeCell ref="J160:L160"/>
    <mergeCell ref="F161:H161"/>
    <mergeCell ref="J161:L161"/>
    <mergeCell ref="F107:H107"/>
    <mergeCell ref="J107:L107"/>
    <mergeCell ref="A153:L153"/>
    <mergeCell ref="A155:L155"/>
    <mergeCell ref="A156:L156"/>
    <mergeCell ref="A102:L102"/>
    <mergeCell ref="A103:L103"/>
    <mergeCell ref="A104:L104"/>
    <mergeCell ref="F105:L105"/>
    <mergeCell ref="F106:H106"/>
    <mergeCell ref="J106:L106"/>
    <mergeCell ref="A100:L100"/>
    <mergeCell ref="A55:L55"/>
    <mergeCell ref="A56:L56"/>
    <mergeCell ref="F60:H60"/>
    <mergeCell ref="J60:L60"/>
    <mergeCell ref="F58:L58"/>
    <mergeCell ref="F59:H59"/>
    <mergeCell ref="J59:L59"/>
    <mergeCell ref="A54:L54"/>
    <mergeCell ref="A2:L2"/>
    <mergeCell ref="A3:L3"/>
    <mergeCell ref="A4:L4"/>
    <mergeCell ref="A52:L52"/>
    <mergeCell ref="F6:H6"/>
    <mergeCell ref="J6:L6"/>
    <mergeCell ref="F7:H7"/>
    <mergeCell ref="F5:L5"/>
    <mergeCell ref="J7:L7"/>
  </mergeCells>
  <phoneticPr fontId="0" type="noConversion"/>
  <conditionalFormatting sqref="F78:L78 G37 J37:K37 K80:K96 I80:I96 G80:G96 E78:E96 K181:K198 I181:I198 G181:G198 E179:E198">
    <cfRule type="expression" priority="8" stopIfTrue="1">
      <formula>"if(E11&gt;0,#,##0;(#,##0),"-")"</formula>
    </cfRule>
  </conditionalFormatting>
  <conditionalFormatting sqref="F179:L179 G138 I138:K138">
    <cfRule type="expression" priority="5" stopIfTrue="1">
      <formula>"if(E11&gt;0,#,##0;(#,##0),"-")"</formula>
    </cfRule>
  </conditionalFormatting>
  <conditionalFormatting sqref="I37">
    <cfRule type="expression" priority="3" stopIfTrue="1">
      <formula>"if(E11&gt;0,#,##0;(#,##0),"-")"</formula>
    </cfRule>
  </conditionalFormatting>
  <conditionalFormatting sqref="L37">
    <cfRule type="expression" priority="2" stopIfTrue="1">
      <formula>"if(E11&gt;0,#,##0;(#,##0),"-")"</formula>
    </cfRule>
  </conditionalFormatting>
  <conditionalFormatting sqref="L138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r:id="rId1"/>
  <headerFooter alignWithMargins="0"/>
  <rowBreaks count="3" manualBreakCount="3">
    <brk id="52" max="11" man="1"/>
    <brk id="100" max="11" man="1"/>
    <brk id="1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8"/>
  <sheetViews>
    <sheetView view="pageBreakPreview" zoomScaleNormal="100" zoomScaleSheetLayoutView="100" workbookViewId="0">
      <selection activeCell="A15" sqref="A15"/>
    </sheetView>
  </sheetViews>
  <sheetFormatPr defaultColWidth="9.140625"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2.42578125" style="11" bestFit="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88"/>
      <c r="Y1" s="288"/>
      <c r="Z1" s="288"/>
    </row>
    <row r="2" spans="1:29" ht="18.75" customHeight="1" x14ac:dyDescent="0.4">
      <c r="A2" s="5"/>
      <c r="X2" s="288" t="s">
        <v>314</v>
      </c>
      <c r="Y2" s="288"/>
      <c r="Z2" s="288"/>
    </row>
    <row r="3" spans="1:29" x14ac:dyDescent="0.4">
      <c r="A3" s="289" t="s">
        <v>131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</row>
    <row r="4" spans="1:29" x14ac:dyDescent="0.4">
      <c r="A4" s="289" t="s">
        <v>248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188"/>
      <c r="AB4" s="188"/>
    </row>
    <row r="5" spans="1:29" ht="18" customHeight="1" x14ac:dyDescent="0.4">
      <c r="A5" s="289" t="s">
        <v>201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</row>
    <row r="6" spans="1:29" x14ac:dyDescent="0.4">
      <c r="A6" s="289" t="s">
        <v>356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</row>
    <row r="7" spans="1:29" ht="7.5" customHeight="1" x14ac:dyDescent="0.4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</row>
    <row r="8" spans="1:29" x14ac:dyDescent="0.4">
      <c r="A8" s="35"/>
      <c r="B8" s="257"/>
      <c r="C8" s="257"/>
      <c r="D8" s="292" t="s">
        <v>165</v>
      </c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</row>
    <row r="9" spans="1:29" x14ac:dyDescent="0.4">
      <c r="A9" s="35"/>
      <c r="B9" s="257"/>
      <c r="C9" s="257"/>
      <c r="D9" s="27"/>
      <c r="E9" s="27"/>
      <c r="F9" s="150"/>
      <c r="G9" s="150"/>
      <c r="H9" s="150"/>
      <c r="I9" s="27"/>
      <c r="J9" s="27"/>
      <c r="K9" s="27"/>
      <c r="L9" s="290" t="s">
        <v>153</v>
      </c>
      <c r="M9" s="290"/>
      <c r="N9" s="290"/>
      <c r="O9" s="16"/>
      <c r="P9" s="291" t="s">
        <v>225</v>
      </c>
      <c r="Q9" s="291"/>
      <c r="R9" s="291"/>
      <c r="S9" s="291"/>
      <c r="T9" s="291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277</v>
      </c>
      <c r="K10" s="16"/>
      <c r="O10" s="39"/>
      <c r="P10" s="39"/>
      <c r="Q10" s="39"/>
      <c r="R10" s="42" t="s">
        <v>293</v>
      </c>
      <c r="S10" s="42"/>
      <c r="T10" s="41"/>
      <c r="U10" s="16"/>
      <c r="V10" s="33" t="s">
        <v>246</v>
      </c>
      <c r="W10" s="41"/>
      <c r="X10" s="21"/>
    </row>
    <row r="11" spans="1:29" x14ac:dyDescent="0.4">
      <c r="B11" s="254"/>
      <c r="D11" s="39" t="s">
        <v>197</v>
      </c>
      <c r="E11" s="39"/>
      <c r="F11" s="39"/>
      <c r="G11" s="39"/>
      <c r="H11" s="39" t="s">
        <v>275</v>
      </c>
      <c r="I11" s="39"/>
      <c r="J11" s="39" t="s">
        <v>278</v>
      </c>
      <c r="K11" s="39"/>
      <c r="L11" s="39"/>
      <c r="M11" s="39"/>
      <c r="N11" s="39"/>
      <c r="O11" s="39"/>
      <c r="P11" s="39" t="s">
        <v>169</v>
      </c>
      <c r="Q11" s="39"/>
      <c r="R11" s="42" t="s">
        <v>294</v>
      </c>
      <c r="S11" s="42"/>
      <c r="T11" s="41" t="s">
        <v>227</v>
      </c>
      <c r="U11" s="16"/>
      <c r="V11" s="10" t="s">
        <v>245</v>
      </c>
      <c r="W11" s="41"/>
      <c r="X11" s="41" t="s">
        <v>223</v>
      </c>
    </row>
    <row r="12" spans="1:29" x14ac:dyDescent="0.4">
      <c r="B12" s="254"/>
      <c r="D12" s="39" t="s">
        <v>166</v>
      </c>
      <c r="E12" s="39"/>
      <c r="F12" s="39"/>
      <c r="G12" s="39"/>
      <c r="H12" s="39" t="s">
        <v>276</v>
      </c>
      <c r="I12" s="39"/>
      <c r="J12" s="39" t="s">
        <v>279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295</v>
      </c>
      <c r="S12" s="42"/>
      <c r="T12" s="39" t="s">
        <v>228</v>
      </c>
      <c r="U12" s="16"/>
      <c r="V12" s="10" t="s">
        <v>216</v>
      </c>
      <c r="W12" s="41"/>
      <c r="X12" s="41" t="s">
        <v>224</v>
      </c>
    </row>
    <row r="13" spans="1:29" x14ac:dyDescent="0.4">
      <c r="B13" s="187" t="s">
        <v>215</v>
      </c>
      <c r="D13" s="259" t="s">
        <v>167</v>
      </c>
      <c r="E13" s="259"/>
      <c r="F13" s="259" t="s">
        <v>238</v>
      </c>
      <c r="G13" s="259"/>
      <c r="H13" s="259" t="s">
        <v>168</v>
      </c>
      <c r="I13" s="259"/>
      <c r="J13" s="259" t="s">
        <v>280</v>
      </c>
      <c r="K13" s="259"/>
      <c r="L13" s="259" t="s">
        <v>174</v>
      </c>
      <c r="M13" s="259"/>
      <c r="N13" s="259" t="s">
        <v>155</v>
      </c>
      <c r="O13" s="42"/>
      <c r="P13" s="259" t="s">
        <v>171</v>
      </c>
      <c r="Q13" s="42"/>
      <c r="R13" s="259" t="s">
        <v>296</v>
      </c>
      <c r="S13" s="42"/>
      <c r="T13" s="259" t="s">
        <v>226</v>
      </c>
      <c r="U13" s="16"/>
      <c r="V13" s="47" t="s">
        <v>217</v>
      </c>
      <c r="W13" s="41"/>
      <c r="X13" s="258" t="s">
        <v>242</v>
      </c>
      <c r="Z13" s="258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341</v>
      </c>
      <c r="B15" s="43"/>
      <c r="C15" s="43"/>
      <c r="D15" s="195">
        <v>830055185.00999999</v>
      </c>
      <c r="E15" s="195"/>
      <c r="F15" s="195">
        <v>0</v>
      </c>
      <c r="G15" s="195"/>
      <c r="H15" s="195">
        <v>270244733.85000002</v>
      </c>
      <c r="I15" s="195"/>
      <c r="J15" s="195">
        <v>1875250</v>
      </c>
      <c r="K15" s="195"/>
      <c r="L15" s="195">
        <v>88087576.040000007</v>
      </c>
      <c r="M15" s="195"/>
      <c r="N15" s="195">
        <v>1249909825.8800001</v>
      </c>
      <c r="O15" s="195"/>
      <c r="P15" s="195">
        <v>-42990281.32</v>
      </c>
      <c r="Q15" s="195"/>
      <c r="R15" s="195">
        <v>0</v>
      </c>
      <c r="S15" s="195"/>
      <c r="T15" s="195">
        <f>SUM(P15:S15)</f>
        <v>-42990281.32</v>
      </c>
      <c r="U15" s="195"/>
      <c r="V15" s="195">
        <f>SUM(D15:O15)+T15</f>
        <v>2397182289.46</v>
      </c>
      <c r="W15" s="195"/>
      <c r="X15" s="195">
        <v>72585833.920000002</v>
      </c>
      <c r="Y15" s="199"/>
      <c r="Z15" s="195">
        <f>SUM(V15:X15)</f>
        <v>2469768123.3800001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268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319</v>
      </c>
      <c r="B18" s="33">
        <v>19</v>
      </c>
      <c r="C18" s="43"/>
      <c r="D18" s="195">
        <v>23429840.870000001</v>
      </c>
      <c r="E18" s="194"/>
      <c r="F18" s="195">
        <v>0</v>
      </c>
      <c r="G18" s="195"/>
      <c r="H18" s="195">
        <v>18931397.550000001</v>
      </c>
      <c r="I18" s="194"/>
      <c r="J18" s="195">
        <v>-1875250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19" si="0">SUM(P18:S18)</f>
        <v>0</v>
      </c>
      <c r="U18" s="195"/>
      <c r="V18" s="195">
        <f t="shared" ref="V18:V19" si="1">SUM(D18:O18)+T18</f>
        <v>40485988.420000002</v>
      </c>
      <c r="W18" s="195"/>
      <c r="X18" s="195">
        <v>0</v>
      </c>
      <c r="Y18" s="199"/>
      <c r="Z18" s="195">
        <f t="shared" ref="Z18:Z19" si="2">SUM(V18:X18)</f>
        <v>40485988.420000002</v>
      </c>
    </row>
    <row r="19" spans="1:29" x14ac:dyDescent="0.4">
      <c r="A19" s="11" t="s">
        <v>320</v>
      </c>
      <c r="B19" s="33">
        <v>20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553636565.67999995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si="0"/>
        <v>0</v>
      </c>
      <c r="U19" s="195"/>
      <c r="V19" s="195">
        <f t="shared" si="1"/>
        <v>553636565.67999995</v>
      </c>
      <c r="W19" s="195"/>
      <c r="X19" s="195">
        <v>0</v>
      </c>
      <c r="Y19" s="199"/>
      <c r="Z19" s="195">
        <f t="shared" si="2"/>
        <v>553636565.67999995</v>
      </c>
    </row>
    <row r="20" spans="1:29" x14ac:dyDescent="0.4">
      <c r="A20" s="21" t="s">
        <v>262</v>
      </c>
      <c r="B20" s="33">
        <v>22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-99718387.920000002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-99718387.920000002</v>
      </c>
      <c r="W20" s="195"/>
      <c r="X20" s="195">
        <v>0</v>
      </c>
      <c r="Y20" s="199"/>
      <c r="Z20" s="195">
        <f>SUM(V20:X20)</f>
        <v>-99718387.920000002</v>
      </c>
    </row>
    <row r="21" spans="1:29" x14ac:dyDescent="0.4">
      <c r="A21" s="21" t="s">
        <v>300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+'PL_Q2-65'!H36</f>
        <v>-85463637.929999948</v>
      </c>
      <c r="O21" s="195"/>
      <c r="P21" s="195">
        <f>+'PL_Q2-65'!H68</f>
        <v>7486128.2800000003</v>
      </c>
      <c r="Q21" s="195"/>
      <c r="R21" s="194">
        <v>-4898340.8</v>
      </c>
      <c r="S21" s="194"/>
      <c r="T21" s="194">
        <f>SUM(P21:S21)</f>
        <v>2587787.4800000004</v>
      </c>
      <c r="U21" s="195"/>
      <c r="V21" s="195">
        <f>SUM(D21:O21)+T21</f>
        <v>-82875850.449999943</v>
      </c>
      <c r="W21" s="195"/>
      <c r="X21" s="195">
        <v>-57973.32</v>
      </c>
      <c r="Y21" s="199"/>
      <c r="Z21" s="195">
        <f>SUM(V21:X21)</f>
        <v>-82933823.769999936</v>
      </c>
      <c r="AB21" s="190">
        <f>N21-'PL_Q2-65'!H36</f>
        <v>0</v>
      </c>
    </row>
    <row r="22" spans="1:29" x14ac:dyDescent="0.4">
      <c r="A22" s="11" t="s">
        <v>289</v>
      </c>
      <c r="D22" s="195"/>
      <c r="E22" s="195"/>
      <c r="F22" s="195"/>
      <c r="G22" s="195"/>
      <c r="H22" s="195"/>
      <c r="I22" s="195"/>
      <c r="J22" s="195"/>
      <c r="K22" s="195"/>
      <c r="L22" s="194"/>
      <c r="M22" s="194"/>
      <c r="N22" s="194"/>
      <c r="O22" s="195"/>
      <c r="P22" s="195"/>
      <c r="Q22" s="195"/>
      <c r="R22" s="194"/>
      <c r="S22" s="194"/>
      <c r="T22" s="194"/>
      <c r="U22" s="195"/>
      <c r="V22" s="195"/>
      <c r="W22" s="195"/>
      <c r="X22" s="195"/>
      <c r="Y22" s="199"/>
      <c r="Z22" s="195"/>
      <c r="AB22" s="190"/>
    </row>
    <row r="23" spans="1:29" x14ac:dyDescent="0.4">
      <c r="A23" s="11" t="s">
        <v>290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-R23</f>
        <v>-4898340.8</v>
      </c>
      <c r="O23" s="195"/>
      <c r="P23" s="195">
        <f>+'PL_Q2-65'!F56</f>
        <v>0</v>
      </c>
      <c r="Q23" s="195"/>
      <c r="R23" s="194">
        <f>-R21</f>
        <v>4898340.8</v>
      </c>
      <c r="S23" s="194"/>
      <c r="T23" s="194">
        <f>SUM(P23:S23)</f>
        <v>4898340.8</v>
      </c>
      <c r="U23" s="195"/>
      <c r="V23" s="195">
        <f>SUM(D23:O23)+T23</f>
        <v>0</v>
      </c>
      <c r="W23" s="195"/>
      <c r="X23" s="195">
        <v>0</v>
      </c>
      <c r="Y23" s="199"/>
      <c r="Z23" s="195">
        <f>SUM(V23:X23)</f>
        <v>0</v>
      </c>
      <c r="AB23" s="190"/>
    </row>
    <row r="24" spans="1:29" s="21" customFormat="1" ht="9.75" customHeight="1" x14ac:dyDescent="0.4">
      <c r="B24" s="254"/>
      <c r="C24" s="11"/>
      <c r="D24" s="192"/>
      <c r="E24" s="199"/>
      <c r="F24" s="192"/>
      <c r="G24" s="195"/>
      <c r="H24" s="192"/>
      <c r="I24" s="199"/>
      <c r="J24" s="192"/>
      <c r="K24" s="195"/>
      <c r="L24" s="192"/>
      <c r="M24" s="209"/>
      <c r="N24" s="192"/>
      <c r="O24" s="195"/>
      <c r="P24" s="192"/>
      <c r="Q24" s="195"/>
      <c r="R24" s="192"/>
      <c r="S24" s="195"/>
      <c r="T24" s="192"/>
      <c r="U24" s="199"/>
      <c r="V24" s="192"/>
      <c r="W24" s="195"/>
      <c r="X24" s="192"/>
      <c r="Y24" s="199"/>
      <c r="Z24" s="192"/>
    </row>
    <row r="25" spans="1:29" ht="10.5" hidden="1" customHeight="1" x14ac:dyDescent="0.4">
      <c r="A25" s="21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5"/>
      <c r="W25" s="195"/>
      <c r="X25" s="195"/>
      <c r="Y25" s="190"/>
      <c r="Z25" s="190"/>
    </row>
    <row r="26" spans="1:29" ht="18.75" thickBot="1" x14ac:dyDescent="0.45">
      <c r="A26" s="21" t="s">
        <v>348</v>
      </c>
      <c r="D26" s="210">
        <f>SUM(D15:D25)</f>
        <v>853485025.88</v>
      </c>
      <c r="E26" s="194"/>
      <c r="F26" s="210">
        <f>SUM(F15:F25)</f>
        <v>0</v>
      </c>
      <c r="G26" s="195"/>
      <c r="H26" s="210">
        <f>SUM(H15:H25)</f>
        <v>289176131.40000004</v>
      </c>
      <c r="I26" s="194"/>
      <c r="J26" s="210">
        <f>SUM(J15:J25)</f>
        <v>553636565.67999995</v>
      </c>
      <c r="K26" s="195"/>
      <c r="L26" s="210">
        <f>SUM(L15:L25)</f>
        <v>88087576.040000007</v>
      </c>
      <c r="M26" s="194"/>
      <c r="N26" s="210">
        <f>SUM(N15:N25)</f>
        <v>1059829459.2300001</v>
      </c>
      <c r="O26" s="195"/>
      <c r="P26" s="210">
        <f>SUM(P15:P25)</f>
        <v>-35504153.039999999</v>
      </c>
      <c r="Q26" s="195"/>
      <c r="R26" s="210">
        <f>SUM(R15:R25)</f>
        <v>0</v>
      </c>
      <c r="S26" s="195"/>
      <c r="T26" s="210">
        <f>SUM(T15:T25)</f>
        <v>-35504153.040000007</v>
      </c>
      <c r="U26" s="194"/>
      <c r="V26" s="210">
        <f>SUM(V15:V25)</f>
        <v>2808710605.1900001</v>
      </c>
      <c r="W26" s="195"/>
      <c r="X26" s="210">
        <f>SUM(X15:X25)</f>
        <v>72527860.600000009</v>
      </c>
      <c r="Y26" s="190"/>
      <c r="Z26" s="210">
        <f>SUM(Z15:Z25)</f>
        <v>2881238465.79</v>
      </c>
      <c r="AB26" s="190"/>
      <c r="AC26" s="190"/>
    </row>
    <row r="27" spans="1:29" ht="12" customHeight="1" thickTop="1" x14ac:dyDescent="0.4">
      <c r="A27" s="21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9"/>
      <c r="W27" s="199"/>
      <c r="X27" s="199"/>
      <c r="Y27" s="190"/>
      <c r="Z27" s="190"/>
    </row>
    <row r="28" spans="1:29" x14ac:dyDescent="0.4">
      <c r="A28" s="21" t="s">
        <v>370</v>
      </c>
      <c r="B28" s="43"/>
      <c r="C28" s="43"/>
      <c r="D28" s="195">
        <v>1031660147.25</v>
      </c>
      <c r="E28" s="195"/>
      <c r="F28" s="195">
        <v>0</v>
      </c>
      <c r="G28" s="195"/>
      <c r="H28" s="195">
        <v>669983717.94000006</v>
      </c>
      <c r="I28" s="195"/>
      <c r="J28" s="195">
        <v>29008465.079999998</v>
      </c>
      <c r="K28" s="195"/>
      <c r="L28" s="195">
        <v>97705272.879999995</v>
      </c>
      <c r="M28" s="195"/>
      <c r="N28" s="195">
        <v>1359033915.25</v>
      </c>
      <c r="O28" s="195"/>
      <c r="P28" s="195">
        <v>-8675530.0099999998</v>
      </c>
      <c r="Q28" s="195"/>
      <c r="R28" s="195">
        <v>0</v>
      </c>
      <c r="S28" s="195"/>
      <c r="T28" s="195">
        <f>SUM(P28:S28)</f>
        <v>-8675530.0099999998</v>
      </c>
      <c r="U28" s="195"/>
      <c r="V28" s="195">
        <f>SUM(D28:O28)+T28</f>
        <v>3178715988.3899999</v>
      </c>
      <c r="W28" s="195"/>
      <c r="X28" s="195">
        <v>171232833.56999999</v>
      </c>
      <c r="Y28" s="199"/>
      <c r="Z28" s="195">
        <f>SUM(V28:X28)</f>
        <v>3349948821.96</v>
      </c>
      <c r="AB28" s="190"/>
    </row>
    <row r="29" spans="1:29" ht="9" customHeight="1" x14ac:dyDescent="0.4">
      <c r="A29" s="21"/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1" t="s">
        <v>268</v>
      </c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11" t="s">
        <v>319</v>
      </c>
      <c r="B31" s="33">
        <v>19</v>
      </c>
      <c r="C31" s="43"/>
      <c r="D31" s="195">
        <v>27905071.670000002</v>
      </c>
      <c r="E31" s="194"/>
      <c r="F31" s="195">
        <v>0</v>
      </c>
      <c r="G31" s="195"/>
      <c r="H31" s="195">
        <v>18280555.23</v>
      </c>
      <c r="I31" s="194"/>
      <c r="J31" s="195">
        <v>-29008465.079999998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ref="T31:T33" si="3">SUM(P31:S31)</f>
        <v>0</v>
      </c>
      <c r="U31" s="195"/>
      <c r="V31" s="195">
        <f t="shared" ref="V31:V33" si="4">SUM(D31:O31)+T31</f>
        <v>17177161.820000008</v>
      </c>
      <c r="W31" s="195"/>
      <c r="X31" s="195">
        <v>0</v>
      </c>
      <c r="Y31" s="199"/>
      <c r="Z31" s="195">
        <f t="shared" ref="Z31:Z33" si="5">SUM(V31:X31)</f>
        <v>17177161.820000008</v>
      </c>
    </row>
    <row r="32" spans="1:29" x14ac:dyDescent="0.4">
      <c r="A32" s="11" t="s">
        <v>374</v>
      </c>
      <c r="B32" s="33">
        <v>19</v>
      </c>
      <c r="C32" s="43"/>
      <c r="D32" s="195">
        <v>104835850.84</v>
      </c>
      <c r="E32" s="194"/>
      <c r="F32" s="195">
        <v>0</v>
      </c>
      <c r="G32" s="195"/>
      <c r="H32" s="195">
        <v>0</v>
      </c>
      <c r="I32" s="194"/>
      <c r="J32" s="195">
        <v>0</v>
      </c>
      <c r="K32" s="195"/>
      <c r="L32" s="195">
        <v>0</v>
      </c>
      <c r="M32" s="195"/>
      <c r="N32" s="195">
        <v>-104835850.84</v>
      </c>
      <c r="O32" s="195"/>
      <c r="P32" s="195">
        <v>0</v>
      </c>
      <c r="Q32" s="195"/>
      <c r="R32" s="195">
        <v>0</v>
      </c>
      <c r="S32" s="195"/>
      <c r="T32" s="195">
        <f t="shared" ref="T32" si="6">SUM(P32:S32)</f>
        <v>0</v>
      </c>
      <c r="U32" s="195"/>
      <c r="V32" s="195">
        <f t="shared" ref="V32" si="7">SUM(D32:O32)+T32</f>
        <v>0</v>
      </c>
      <c r="W32" s="195"/>
      <c r="X32" s="195">
        <v>0</v>
      </c>
      <c r="Y32" s="199"/>
      <c r="Z32" s="195">
        <f t="shared" ref="Z32" si="8">SUM(V32:X32)</f>
        <v>0</v>
      </c>
    </row>
    <row r="33" spans="1:37" hidden="1" x14ac:dyDescent="0.4">
      <c r="A33" s="11" t="s">
        <v>320</v>
      </c>
      <c r="B33" s="33">
        <v>20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/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 t="shared" si="3"/>
        <v>0</v>
      </c>
      <c r="U33" s="195"/>
      <c r="V33" s="195">
        <f t="shared" si="4"/>
        <v>0</v>
      </c>
      <c r="W33" s="195"/>
      <c r="X33" s="195">
        <v>0</v>
      </c>
      <c r="Y33" s="199"/>
      <c r="Z33" s="195">
        <f t="shared" si="5"/>
        <v>0</v>
      </c>
    </row>
    <row r="34" spans="1:37" x14ac:dyDescent="0.4">
      <c r="A34" s="21" t="s">
        <v>262</v>
      </c>
      <c r="B34" s="33">
        <v>22</v>
      </c>
      <c r="C34" s="43"/>
      <c r="D34" s="195">
        <v>0</v>
      </c>
      <c r="E34" s="194"/>
      <c r="F34" s="195">
        <v>0</v>
      </c>
      <c r="G34" s="195"/>
      <c r="H34" s="195">
        <v>0</v>
      </c>
      <c r="I34" s="194"/>
      <c r="J34" s="195">
        <v>0</v>
      </c>
      <c r="K34" s="195"/>
      <c r="L34" s="195">
        <v>0</v>
      </c>
      <c r="M34" s="195"/>
      <c r="N34" s="195">
        <v>-41934415.479999997</v>
      </c>
      <c r="O34" s="195"/>
      <c r="P34" s="195">
        <v>0</v>
      </c>
      <c r="Q34" s="195"/>
      <c r="R34" s="195">
        <v>0</v>
      </c>
      <c r="S34" s="195"/>
      <c r="T34" s="195">
        <f>SUM(P34:S34)</f>
        <v>0</v>
      </c>
      <c r="U34" s="195"/>
      <c r="V34" s="195">
        <f>SUM(D34:O34)+T34</f>
        <v>-41934415.479999997</v>
      </c>
      <c r="W34" s="195"/>
      <c r="X34" s="195">
        <v>-67625880</v>
      </c>
      <c r="Y34" s="199"/>
      <c r="Z34" s="195">
        <f>SUM(V34:X34)</f>
        <v>-109560295.47999999</v>
      </c>
    </row>
    <row r="35" spans="1:37" x14ac:dyDescent="0.4">
      <c r="A35" s="21" t="s">
        <v>259</v>
      </c>
      <c r="B35" s="33"/>
      <c r="C35" s="43"/>
      <c r="D35" s="195">
        <v>0</v>
      </c>
      <c r="E35" s="194"/>
      <c r="F35" s="195">
        <v>0</v>
      </c>
      <c r="G35" s="195"/>
      <c r="H35" s="195">
        <v>0</v>
      </c>
      <c r="I35" s="194"/>
      <c r="J35" s="195">
        <v>0</v>
      </c>
      <c r="K35" s="195"/>
      <c r="L35" s="195">
        <v>3803303.93</v>
      </c>
      <c r="M35" s="195"/>
      <c r="N35" s="195">
        <f>-L35</f>
        <v>-3803303.93</v>
      </c>
      <c r="O35" s="195"/>
      <c r="P35" s="195">
        <v>0</v>
      </c>
      <c r="Q35" s="195"/>
      <c r="R35" s="195">
        <v>0</v>
      </c>
      <c r="S35" s="195"/>
      <c r="T35" s="195">
        <f>SUM(P35:S35)</f>
        <v>0</v>
      </c>
      <c r="U35" s="195"/>
      <c r="V35" s="195">
        <f>SUM(D35:O35)+T35</f>
        <v>0</v>
      </c>
      <c r="W35" s="195"/>
      <c r="X35" s="195">
        <v>0</v>
      </c>
      <c r="Y35" s="199"/>
      <c r="Z35" s="195">
        <f>SUM(V35:X35)</f>
        <v>0</v>
      </c>
    </row>
    <row r="36" spans="1:37" x14ac:dyDescent="0.4">
      <c r="A36" s="21" t="s">
        <v>300</v>
      </c>
      <c r="D36" s="195">
        <v>0</v>
      </c>
      <c r="E36" s="195"/>
      <c r="F36" s="195">
        <v>0</v>
      </c>
      <c r="G36" s="195"/>
      <c r="H36" s="195">
        <v>0</v>
      </c>
      <c r="I36" s="195"/>
      <c r="J36" s="195">
        <v>0</v>
      </c>
      <c r="K36" s="195"/>
      <c r="L36" s="194">
        <v>0</v>
      </c>
      <c r="M36" s="194"/>
      <c r="N36" s="194">
        <f>+'PL_Q2-65'!F36</f>
        <v>-311810227.47999996</v>
      </c>
      <c r="O36" s="195"/>
      <c r="P36" s="195">
        <f>+'PL_Q2-65'!F68</f>
        <v>9535850.2300000004</v>
      </c>
      <c r="Q36" s="195"/>
      <c r="R36" s="194">
        <f>+'PL_Q2-65'!F72+'PL_Q2-65'!F73</f>
        <v>-230282.4</v>
      </c>
      <c r="S36" s="194"/>
      <c r="T36" s="194">
        <f>SUM(P36:S36)</f>
        <v>9305567.8300000001</v>
      </c>
      <c r="U36" s="195"/>
      <c r="V36" s="195">
        <f>SUM(D36:O36)+T36</f>
        <v>-302504659.64999998</v>
      </c>
      <c r="W36" s="195"/>
      <c r="X36" s="195">
        <f>+'PL_Q2-65'!F37</f>
        <v>-298747.53999999998</v>
      </c>
      <c r="Y36" s="199"/>
      <c r="Z36" s="195">
        <f>SUM(V36:X36)</f>
        <v>-302803407.19</v>
      </c>
    </row>
    <row r="37" spans="1:37" x14ac:dyDescent="0.4">
      <c r="A37" s="11" t="s">
        <v>289</v>
      </c>
      <c r="D37" s="195"/>
      <c r="E37" s="195"/>
      <c r="F37" s="195"/>
      <c r="G37" s="195"/>
      <c r="H37" s="195"/>
      <c r="I37" s="195"/>
      <c r="J37" s="195"/>
      <c r="K37" s="195"/>
      <c r="L37" s="194"/>
      <c r="M37" s="194"/>
      <c r="N37" s="194"/>
      <c r="O37" s="195"/>
      <c r="P37" s="195"/>
      <c r="Q37" s="195"/>
      <c r="R37" s="194"/>
      <c r="S37" s="194"/>
      <c r="T37" s="194"/>
      <c r="U37" s="195"/>
      <c r="V37" s="195"/>
      <c r="W37" s="195"/>
      <c r="X37" s="195"/>
      <c r="Y37" s="199"/>
      <c r="Z37" s="195"/>
    </row>
    <row r="38" spans="1:37" x14ac:dyDescent="0.4">
      <c r="A38" s="11" t="s">
        <v>290</v>
      </c>
      <c r="D38" s="195">
        <v>0</v>
      </c>
      <c r="E38" s="195"/>
      <c r="F38" s="195">
        <v>0</v>
      </c>
      <c r="G38" s="195"/>
      <c r="H38" s="195">
        <v>0</v>
      </c>
      <c r="I38" s="195"/>
      <c r="J38" s="195">
        <v>0</v>
      </c>
      <c r="K38" s="195"/>
      <c r="L38" s="194">
        <v>0</v>
      </c>
      <c r="M38" s="194"/>
      <c r="N38" s="194">
        <f>-R38</f>
        <v>-230282.4</v>
      </c>
      <c r="O38" s="195"/>
      <c r="P38" s="195">
        <f>+'PL_Q2-65'!F69</f>
        <v>0</v>
      </c>
      <c r="Q38" s="195"/>
      <c r="R38" s="194">
        <f>-R36</f>
        <v>230282.4</v>
      </c>
      <c r="S38" s="194"/>
      <c r="T38" s="194">
        <f>SUM(P38:S38)</f>
        <v>230282.4</v>
      </c>
      <c r="U38" s="195"/>
      <c r="V38" s="195">
        <f>SUM(D38:O38)+T38</f>
        <v>0</v>
      </c>
      <c r="W38" s="195"/>
      <c r="X38" s="195">
        <v>0</v>
      </c>
      <c r="Y38" s="199"/>
      <c r="Z38" s="195">
        <f>SUM(V38:X38)</f>
        <v>0</v>
      </c>
    </row>
    <row r="39" spans="1:37" ht="9.75" customHeight="1" x14ac:dyDescent="0.4">
      <c r="A39" s="21"/>
      <c r="B39" s="254"/>
      <c r="D39" s="192"/>
      <c r="E39" s="199"/>
      <c r="F39" s="192"/>
      <c r="G39" s="195"/>
      <c r="H39" s="192"/>
      <c r="I39" s="199"/>
      <c r="J39" s="192"/>
      <c r="K39" s="195"/>
      <c r="L39" s="192"/>
      <c r="M39" s="209"/>
      <c r="N39" s="192"/>
      <c r="O39" s="195"/>
      <c r="P39" s="192"/>
      <c r="Q39" s="195"/>
      <c r="R39" s="192"/>
      <c r="S39" s="195"/>
      <c r="T39" s="192"/>
      <c r="U39" s="199"/>
      <c r="V39" s="192"/>
      <c r="W39" s="195"/>
      <c r="X39" s="192"/>
      <c r="Y39" s="199"/>
      <c r="Z39" s="192"/>
    </row>
    <row r="40" spans="1:37" ht="11.25" hidden="1" customHeight="1" x14ac:dyDescent="0.4">
      <c r="A40" s="21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5"/>
      <c r="W40" s="195"/>
      <c r="X40" s="195"/>
      <c r="Y40" s="190"/>
      <c r="Z40" s="190"/>
    </row>
    <row r="41" spans="1:37" ht="18.75" thickBot="1" x14ac:dyDescent="0.45">
      <c r="A41" s="21" t="s">
        <v>373</v>
      </c>
      <c r="D41" s="210">
        <f>SUM(D28:D40)</f>
        <v>1164401069.76</v>
      </c>
      <c r="E41" s="194"/>
      <c r="F41" s="210">
        <f>SUM(F28:F40)</f>
        <v>0</v>
      </c>
      <c r="G41" s="195"/>
      <c r="H41" s="210">
        <f>SUM(H28:H40)</f>
        <v>688264273.17000008</v>
      </c>
      <c r="I41" s="194"/>
      <c r="J41" s="210">
        <f>SUM(J28:J40)</f>
        <v>0</v>
      </c>
      <c r="K41" s="195"/>
      <c r="L41" s="210">
        <f>SUM(L28:L40)</f>
        <v>101508576.81</v>
      </c>
      <c r="M41" s="194"/>
      <c r="N41" s="210">
        <f>SUM(N28:N40)</f>
        <v>896419835.12</v>
      </c>
      <c r="O41" s="195"/>
      <c r="P41" s="210">
        <f>SUM(P28:P40)</f>
        <v>860320.22000000067</v>
      </c>
      <c r="Q41" s="195"/>
      <c r="R41" s="210">
        <f>SUM(R28:R40)</f>
        <v>0</v>
      </c>
      <c r="S41" s="195"/>
      <c r="T41" s="210">
        <f>SUM(T28:T40)</f>
        <v>860320.22000000032</v>
      </c>
      <c r="U41" s="194"/>
      <c r="V41" s="210">
        <f>SUM(V28:V40)</f>
        <v>2851454075.0799999</v>
      </c>
      <c r="W41" s="195"/>
      <c r="X41" s="210">
        <f>SUM(X28:X40)</f>
        <v>103308206.02999999</v>
      </c>
      <c r="Y41" s="190"/>
      <c r="Z41" s="210">
        <f>SUM(Z28:Z40)</f>
        <v>2954762281.1100001</v>
      </c>
      <c r="AB41" s="22">
        <f>Z41-'BS_Q2-65'!F116</f>
        <v>0</v>
      </c>
      <c r="AC41" s="190">
        <f>N41-'BS_Q2-65'!F112</f>
        <v>0</v>
      </c>
      <c r="AD41" s="190">
        <f>L41-'BS_Q2-65'!F111</f>
        <v>0</v>
      </c>
    </row>
    <row r="42" spans="1:37" ht="18.75" thickTop="1" x14ac:dyDescent="0.4">
      <c r="A42" s="21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B42" s="190">
        <f>N41-'BS_Q2-65'!F112</f>
        <v>0</v>
      </c>
    </row>
    <row r="43" spans="1:37" x14ac:dyDescent="0.4">
      <c r="A43" s="17" t="s">
        <v>301</v>
      </c>
    </row>
    <row r="44" spans="1:37" x14ac:dyDescent="0.4">
      <c r="A44" s="155"/>
    </row>
    <row r="46" spans="1:37" s="5" customFormat="1" x14ac:dyDescent="0.4">
      <c r="A46" s="30" t="s">
        <v>145</v>
      </c>
      <c r="C46" s="254"/>
      <c r="D46" s="30"/>
      <c r="E46" s="254"/>
      <c r="F46" s="254"/>
      <c r="G46" s="254"/>
      <c r="H46" s="254"/>
      <c r="I46" s="254"/>
      <c r="J46" s="30" t="s">
        <v>145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254"/>
      <c r="V46" s="254"/>
      <c r="W46" s="254"/>
      <c r="X46" s="254"/>
      <c r="Y46" s="254"/>
      <c r="Z46" s="3"/>
      <c r="AA46" s="3"/>
      <c r="AB46" s="9"/>
      <c r="AC46" s="3"/>
      <c r="AD46" s="3"/>
      <c r="AE46" s="3"/>
      <c r="AF46" s="3"/>
      <c r="AG46" s="3"/>
      <c r="AH46" s="3"/>
      <c r="AI46" s="3"/>
      <c r="AJ46" s="3"/>
      <c r="AK46" s="3"/>
    </row>
    <row r="47" spans="1:37" s="5" customFormat="1" x14ac:dyDescent="0.4">
      <c r="A47" s="282"/>
      <c r="B47" s="282"/>
      <c r="D47" s="30"/>
      <c r="E47" s="30"/>
      <c r="F47" s="30"/>
      <c r="G47" s="30"/>
      <c r="H47" s="30"/>
      <c r="I47" s="30"/>
      <c r="J47" s="30"/>
      <c r="K47" s="30"/>
      <c r="L47" s="254"/>
      <c r="M47" s="30"/>
      <c r="N47" s="254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"/>
      <c r="AA47" s="3"/>
      <c r="AB47" s="9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4">
      <c r="A48" s="31"/>
    </row>
  </sheetData>
  <mergeCells count="10">
    <mergeCell ref="X1:Z1"/>
    <mergeCell ref="A47:B47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51181102362204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5"/>
  <sheetViews>
    <sheetView view="pageBreakPreview" topLeftCell="A12" zoomScaleNormal="100" zoomScaleSheetLayoutView="100" workbookViewId="0">
      <selection activeCell="A33" sqref="A33"/>
    </sheetView>
  </sheetViews>
  <sheetFormatPr defaultColWidth="9.140625"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6.28515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5" style="104" customWidth="1"/>
    <col min="9" max="9" width="1.28515625" style="104" customWidth="1"/>
    <col min="10" max="10" width="1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5.28515625" style="104" customWidth="1"/>
    <col min="19" max="19" width="1.42578125" style="104" customWidth="1"/>
    <col min="20" max="20" width="16.140625" style="104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7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94"/>
      <c r="W1" s="294"/>
      <c r="X1" s="294"/>
    </row>
    <row r="2" spans="1:26" ht="16.5" customHeight="1" x14ac:dyDescent="0.45">
      <c r="T2" s="298" t="s">
        <v>314</v>
      </c>
      <c r="U2" s="298"/>
      <c r="V2" s="298"/>
      <c r="W2" s="298"/>
      <c r="X2" s="298"/>
    </row>
    <row r="3" spans="1:26" x14ac:dyDescent="0.45">
      <c r="A3" s="296" t="str">
        <f>'Changed-Conso'!A3</f>
        <v>THE BROOKER GROUP PUBLIC COMPANY LIMITED AND ITS SUBSIDIARIES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160"/>
    </row>
    <row r="4" spans="1:26" x14ac:dyDescent="0.45">
      <c r="A4" s="297" t="str">
        <f>'Changed-Conso'!A4</f>
        <v>STATEMENTS OF CHANGES IN SHAREHOLDERS' EQUITY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</row>
    <row r="5" spans="1:26" x14ac:dyDescent="0.45">
      <c r="A5" s="297" t="s">
        <v>202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</row>
    <row r="6" spans="1:26" x14ac:dyDescent="0.45">
      <c r="A6" s="297" t="s">
        <v>356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</row>
    <row r="7" spans="1:26" x14ac:dyDescent="0.45">
      <c r="D7" s="295" t="s">
        <v>209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</row>
    <row r="8" spans="1:26" x14ac:dyDescent="0.45">
      <c r="B8" s="262"/>
      <c r="C8" s="262"/>
      <c r="D8" s="157"/>
      <c r="E8" s="157"/>
      <c r="F8" s="236"/>
      <c r="G8" s="236"/>
      <c r="H8" s="236"/>
      <c r="I8" s="157"/>
      <c r="J8" s="262" t="s">
        <v>277</v>
      </c>
      <c r="K8" s="157"/>
      <c r="L8" s="161" t="s">
        <v>189</v>
      </c>
      <c r="M8" s="162"/>
      <c r="N8" s="162"/>
      <c r="O8" s="162"/>
      <c r="P8" s="162"/>
      <c r="Q8" s="162"/>
      <c r="R8" s="293" t="s">
        <v>213</v>
      </c>
      <c r="S8" s="293"/>
      <c r="T8" s="293"/>
      <c r="U8" s="100"/>
      <c r="V8" s="100" t="s">
        <v>265</v>
      </c>
      <c r="W8" s="100"/>
    </row>
    <row r="9" spans="1:26" x14ac:dyDescent="0.45">
      <c r="D9" s="262" t="s">
        <v>197</v>
      </c>
      <c r="E9" s="162"/>
      <c r="F9" s="236"/>
      <c r="G9" s="236"/>
      <c r="H9" s="262" t="s">
        <v>275</v>
      </c>
      <c r="I9" s="162"/>
      <c r="J9" s="262" t="s">
        <v>278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60" t="s">
        <v>226</v>
      </c>
      <c r="W9" s="100"/>
    </row>
    <row r="10" spans="1:26" x14ac:dyDescent="0.45">
      <c r="D10" s="262" t="s">
        <v>166</v>
      </c>
      <c r="E10" s="163"/>
      <c r="F10" s="236"/>
      <c r="G10" s="236"/>
      <c r="H10" s="262" t="s">
        <v>276</v>
      </c>
      <c r="I10" s="163"/>
      <c r="J10" s="236" t="s">
        <v>279</v>
      </c>
      <c r="K10" s="161"/>
      <c r="L10" s="161" t="s">
        <v>176</v>
      </c>
      <c r="M10" s="161"/>
      <c r="N10" s="263" t="s">
        <v>192</v>
      </c>
      <c r="O10" s="161"/>
      <c r="P10" s="161" t="s">
        <v>170</v>
      </c>
      <c r="Q10" s="162"/>
      <c r="R10" s="262" t="s">
        <v>173</v>
      </c>
      <c r="S10" s="164"/>
      <c r="T10" s="261"/>
      <c r="U10" s="261"/>
      <c r="V10" s="166" t="s">
        <v>266</v>
      </c>
      <c r="W10" s="261"/>
    </row>
    <row r="11" spans="1:26" x14ac:dyDescent="0.45">
      <c r="B11" s="181" t="s">
        <v>215</v>
      </c>
      <c r="D11" s="264" t="s">
        <v>167</v>
      </c>
      <c r="E11" s="165"/>
      <c r="F11" s="235" t="s">
        <v>238</v>
      </c>
      <c r="G11" s="242"/>
      <c r="H11" s="264" t="s">
        <v>168</v>
      </c>
      <c r="I11" s="165"/>
      <c r="J11" s="264" t="s">
        <v>280</v>
      </c>
      <c r="K11" s="166"/>
      <c r="L11" s="260" t="s">
        <v>177</v>
      </c>
      <c r="M11" s="166"/>
      <c r="N11" s="260" t="s">
        <v>193</v>
      </c>
      <c r="O11" s="166"/>
      <c r="P11" s="260" t="s">
        <v>171</v>
      </c>
      <c r="Q11" s="162"/>
      <c r="R11" s="264" t="s">
        <v>174</v>
      </c>
      <c r="S11" s="164"/>
      <c r="T11" s="264" t="s">
        <v>155</v>
      </c>
      <c r="U11" s="101"/>
      <c r="V11" s="260" t="s">
        <v>267</v>
      </c>
      <c r="W11" s="100"/>
      <c r="X11" s="264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341</v>
      </c>
      <c r="B13" s="168"/>
      <c r="C13" s="168"/>
      <c r="D13" s="202">
        <v>830055185.00999999</v>
      </c>
      <c r="E13" s="202"/>
      <c r="F13" s="202">
        <v>0</v>
      </c>
      <c r="G13" s="202"/>
      <c r="H13" s="202">
        <v>270244733.85000002</v>
      </c>
      <c r="I13" s="202"/>
      <c r="J13" s="202">
        <v>1875250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1181487670.5999999</v>
      </c>
      <c r="U13" s="202"/>
      <c r="V13" s="202">
        <v>0</v>
      </c>
      <c r="W13" s="202"/>
      <c r="X13" s="202">
        <f>SUM(D13:V13)</f>
        <v>2371750415.5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269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317</v>
      </c>
      <c r="B16" s="33">
        <v>19</v>
      </c>
      <c r="C16" s="168"/>
      <c r="D16" s="203">
        <v>23429840.870000001</v>
      </c>
      <c r="E16" s="203"/>
      <c r="F16" s="203">
        <v>0</v>
      </c>
      <c r="G16" s="203"/>
      <c r="H16" s="203">
        <v>18931397.550000001</v>
      </c>
      <c r="I16" s="203"/>
      <c r="J16" s="203">
        <v>-1875250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7" si="0">SUM(D16:V16)</f>
        <v>40485988.420000002</v>
      </c>
      <c r="Z16" s="162"/>
    </row>
    <row r="17" spans="1:26" x14ac:dyDescent="0.45">
      <c r="A17" s="104" t="s">
        <v>318</v>
      </c>
      <c r="B17" s="33">
        <v>20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553636565.67999995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si="0"/>
        <v>553636565.67999995</v>
      </c>
      <c r="Z17" s="162"/>
    </row>
    <row r="18" spans="1:26" x14ac:dyDescent="0.45">
      <c r="A18" s="185" t="s">
        <v>297</v>
      </c>
      <c r="B18" s="33">
        <v>22</v>
      </c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-99718387.920000002</v>
      </c>
      <c r="U18" s="203"/>
      <c r="V18" s="203">
        <v>0</v>
      </c>
      <c r="W18" s="203"/>
      <c r="X18" s="202">
        <f>SUM(D18:V18)</f>
        <v>-99718387.920000002</v>
      </c>
    </row>
    <row r="19" spans="1:26" hidden="1" x14ac:dyDescent="0.45">
      <c r="A19" s="116" t="s">
        <v>259</v>
      </c>
      <c r="B19" s="246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/>
      <c r="M19" s="203"/>
      <c r="N19" s="202"/>
      <c r="O19" s="203"/>
      <c r="P19" s="203"/>
      <c r="Q19" s="203"/>
      <c r="R19" s="203">
        <v>0</v>
      </c>
      <c r="S19" s="203"/>
      <c r="T19" s="203">
        <f>-R19</f>
        <v>0</v>
      </c>
      <c r="U19" s="203"/>
      <c r="V19" s="203">
        <v>0</v>
      </c>
      <c r="W19" s="203"/>
      <c r="X19" s="202">
        <f>SUM(D19:V19)</f>
        <v>0</v>
      </c>
      <c r="Y19" s="162"/>
      <c r="Z19" s="157"/>
    </row>
    <row r="20" spans="1:26" x14ac:dyDescent="0.45">
      <c r="A20" s="186" t="s">
        <v>300</v>
      </c>
      <c r="B20" s="247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+'PL_Q2-65'!L36</f>
        <v>94651643.659999996</v>
      </c>
      <c r="U20" s="202"/>
      <c r="V20" s="202">
        <v>-4964422.4000000004</v>
      </c>
      <c r="W20" s="202"/>
      <c r="X20" s="202">
        <f>SUM(D20:V20)</f>
        <v>89687221.25999999</v>
      </c>
      <c r="Y20" s="206">
        <f>T20-'PL_Q2-65'!L38</f>
        <v>0</v>
      </c>
    </row>
    <row r="21" spans="1:26" x14ac:dyDescent="0.45">
      <c r="A21" s="104" t="s">
        <v>289</v>
      </c>
      <c r="B21" s="162"/>
      <c r="C21" s="16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6"/>
    </row>
    <row r="22" spans="1:26" x14ac:dyDescent="0.45">
      <c r="A22" s="104" t="s">
        <v>290</v>
      </c>
      <c r="B22" s="162"/>
      <c r="C22" s="162"/>
      <c r="D22" s="202">
        <v>0</v>
      </c>
      <c r="E22" s="202"/>
      <c r="F22" s="202">
        <v>0</v>
      </c>
      <c r="G22" s="202"/>
      <c r="H22" s="202">
        <v>0</v>
      </c>
      <c r="I22" s="202"/>
      <c r="J22" s="202">
        <v>0</v>
      </c>
      <c r="K22" s="202"/>
      <c r="L22" s="202">
        <v>0</v>
      </c>
      <c r="M22" s="202"/>
      <c r="N22" s="202">
        <v>0</v>
      </c>
      <c r="O22" s="202"/>
      <c r="P22" s="202">
        <v>0</v>
      </c>
      <c r="Q22" s="202"/>
      <c r="R22" s="202">
        <v>0</v>
      </c>
      <c r="S22" s="202"/>
      <c r="T22" s="202">
        <f>-V22</f>
        <v>-4964422.4000000004</v>
      </c>
      <c r="U22" s="202"/>
      <c r="V22" s="202">
        <f>-V20</f>
        <v>4964422.4000000004</v>
      </c>
      <c r="W22" s="202"/>
      <c r="X22" s="202">
        <f>SUM(D22:V22)</f>
        <v>0</v>
      </c>
      <c r="Y22" s="206"/>
    </row>
    <row r="23" spans="1:26" ht="8.25" customHeight="1" x14ac:dyDescent="0.45">
      <c r="B23" s="248"/>
      <c r="D23" s="204"/>
      <c r="E23" s="203"/>
      <c r="F23" s="204"/>
      <c r="G23" s="202"/>
      <c r="H23" s="204"/>
      <c r="I23" s="203"/>
      <c r="J23" s="204"/>
      <c r="K23" s="202"/>
      <c r="L23" s="204"/>
      <c r="M23" s="202"/>
      <c r="N23" s="204"/>
      <c r="O23" s="202"/>
      <c r="P23" s="204"/>
      <c r="Q23" s="203"/>
      <c r="R23" s="204"/>
      <c r="S23" s="203"/>
      <c r="T23" s="204"/>
      <c r="U23" s="202"/>
      <c r="V23" s="204"/>
      <c r="W23" s="202"/>
      <c r="X23" s="204"/>
    </row>
    <row r="24" spans="1:26" ht="21.75" thickBot="1" x14ac:dyDescent="0.5">
      <c r="A24" s="102" t="s">
        <v>347</v>
      </c>
      <c r="B24" s="248"/>
      <c r="D24" s="205">
        <f>SUM(D13:D23)</f>
        <v>853485025.88</v>
      </c>
      <c r="E24" s="203"/>
      <c r="F24" s="250">
        <f>SUM(F13:F23)</f>
        <v>0</v>
      </c>
      <c r="G24" s="202"/>
      <c r="H24" s="205">
        <f>SUM(H13:H23)</f>
        <v>289176131.40000004</v>
      </c>
      <c r="I24" s="203"/>
      <c r="J24" s="205">
        <f>SUM(J13:J23)</f>
        <v>553636565.67999995</v>
      </c>
      <c r="K24" s="202"/>
      <c r="L24" s="205">
        <f>SUM(L18:L20)</f>
        <v>0</v>
      </c>
      <c r="M24" s="202"/>
      <c r="N24" s="205">
        <f>SUM(N18:N20)</f>
        <v>0</v>
      </c>
      <c r="O24" s="202"/>
      <c r="P24" s="205">
        <f>SUM(P18:P20)</f>
        <v>0</v>
      </c>
      <c r="Q24" s="203"/>
      <c r="R24" s="205">
        <f>SUM(R13:R23)</f>
        <v>88087576.040000007</v>
      </c>
      <c r="S24" s="203"/>
      <c r="T24" s="205">
        <f>SUM(T13:T23)</f>
        <v>1171456503.9399998</v>
      </c>
      <c r="U24" s="202"/>
      <c r="V24" s="205">
        <f>SUM(V13:V23)</f>
        <v>0</v>
      </c>
      <c r="W24" s="202"/>
      <c r="X24" s="205">
        <f>SUM(X13:X23)</f>
        <v>2955841802.9399996</v>
      </c>
      <c r="Y24" s="206"/>
    </row>
    <row r="25" spans="1:26" ht="21.75" thickTop="1" x14ac:dyDescent="0.45">
      <c r="B25" s="248"/>
      <c r="D25" s="206"/>
      <c r="E25" s="206"/>
      <c r="F25" s="162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3"/>
      <c r="W25" s="206"/>
      <c r="X25" s="206"/>
    </row>
    <row r="26" spans="1:26" x14ac:dyDescent="0.45">
      <c r="A26" s="102" t="s">
        <v>370</v>
      </c>
      <c r="B26" s="249"/>
      <c r="C26" s="168"/>
      <c r="D26" s="202">
        <v>1031660147.25</v>
      </c>
      <c r="E26" s="202"/>
      <c r="F26" s="202">
        <v>0</v>
      </c>
      <c r="G26" s="202"/>
      <c r="H26" s="202">
        <v>669983717.94000006</v>
      </c>
      <c r="I26" s="202"/>
      <c r="J26" s="202">
        <v>29008465.079999998</v>
      </c>
      <c r="K26" s="202"/>
      <c r="L26" s="203">
        <v>0</v>
      </c>
      <c r="M26" s="202"/>
      <c r="N26" s="202">
        <v>0</v>
      </c>
      <c r="O26" s="202"/>
      <c r="P26" s="202">
        <v>0</v>
      </c>
      <c r="Q26" s="202"/>
      <c r="R26" s="202">
        <v>97705272.879999995</v>
      </c>
      <c r="S26" s="202"/>
      <c r="T26" s="202">
        <v>1136122775.5899999</v>
      </c>
      <c r="U26" s="202"/>
      <c r="V26" s="202">
        <v>0</v>
      </c>
      <c r="W26" s="202"/>
      <c r="X26" s="202">
        <f>SUM(D26:V26)</f>
        <v>2964480378.7399998</v>
      </c>
      <c r="Z26" s="162"/>
    </row>
    <row r="27" spans="1:26" ht="9.75" customHeight="1" x14ac:dyDescent="0.45">
      <c r="A27" s="137"/>
      <c r="B27" s="249"/>
      <c r="C27" s="16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202"/>
      <c r="T27" s="202"/>
      <c r="U27" s="202"/>
      <c r="V27" s="195"/>
      <c r="W27" s="202"/>
      <c r="X27" s="202"/>
    </row>
    <row r="28" spans="1:26" x14ac:dyDescent="0.45">
      <c r="A28" s="137" t="s">
        <v>269</v>
      </c>
      <c r="B28" s="249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04" t="s">
        <v>317</v>
      </c>
      <c r="B29" s="33">
        <v>19</v>
      </c>
      <c r="C29" s="168"/>
      <c r="D29" s="203">
        <v>27905071.670000002</v>
      </c>
      <c r="E29" s="203"/>
      <c r="F29" s="203">
        <v>0</v>
      </c>
      <c r="G29" s="203"/>
      <c r="H29" s="203">
        <v>18280555.23</v>
      </c>
      <c r="I29" s="203"/>
      <c r="J29" s="203">
        <v>-29008465.079999998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 t="shared" ref="X29:X31" si="1">SUM(D29:V29)</f>
        <v>17177161.820000008</v>
      </c>
    </row>
    <row r="30" spans="1:26" x14ac:dyDescent="0.45">
      <c r="A30" s="104" t="s">
        <v>372</v>
      </c>
      <c r="B30" s="33">
        <v>19</v>
      </c>
      <c r="C30" s="168"/>
      <c r="D30" s="203">
        <v>104835850.84</v>
      </c>
      <c r="E30" s="203"/>
      <c r="F30" s="203">
        <v>0</v>
      </c>
      <c r="G30" s="203"/>
      <c r="H30" s="203">
        <v>0</v>
      </c>
      <c r="I30" s="203"/>
      <c r="J30" s="203">
        <v>0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f>-D30</f>
        <v>-104835850.84</v>
      </c>
      <c r="U30" s="203"/>
      <c r="V30" s="203">
        <v>0</v>
      </c>
      <c r="W30" s="203"/>
      <c r="X30" s="202">
        <f t="shared" ref="X30" si="2">SUM(D30:V30)</f>
        <v>0</v>
      </c>
    </row>
    <row r="31" spans="1:26" hidden="1" x14ac:dyDescent="0.45">
      <c r="A31" s="104" t="s">
        <v>318</v>
      </c>
      <c r="B31" s="33">
        <v>19</v>
      </c>
      <c r="C31" s="168"/>
      <c r="D31" s="203">
        <v>0</v>
      </c>
      <c r="E31" s="203"/>
      <c r="F31" s="203">
        <v>0</v>
      </c>
      <c r="G31" s="203"/>
      <c r="H31" s="203">
        <v>0</v>
      </c>
      <c r="I31" s="203"/>
      <c r="J31" s="203"/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v>0</v>
      </c>
      <c r="U31" s="203"/>
      <c r="V31" s="203">
        <v>0</v>
      </c>
      <c r="W31" s="203"/>
      <c r="X31" s="202">
        <f t="shared" si="1"/>
        <v>0</v>
      </c>
    </row>
    <row r="32" spans="1:26" s="162" customFormat="1" x14ac:dyDescent="0.45">
      <c r="A32" s="185" t="s">
        <v>297</v>
      </c>
      <c r="B32" s="245">
        <v>22</v>
      </c>
      <c r="D32" s="203">
        <v>0</v>
      </c>
      <c r="E32" s="203"/>
      <c r="F32" s="203">
        <v>0</v>
      </c>
      <c r="G32" s="203"/>
      <c r="H32" s="203">
        <v>0</v>
      </c>
      <c r="I32" s="203"/>
      <c r="J32" s="203">
        <v>0</v>
      </c>
      <c r="K32" s="203"/>
      <c r="L32" s="203">
        <v>0</v>
      </c>
      <c r="M32" s="203"/>
      <c r="N32" s="202">
        <v>0</v>
      </c>
      <c r="O32" s="203"/>
      <c r="P32" s="203">
        <v>0</v>
      </c>
      <c r="Q32" s="203"/>
      <c r="R32" s="203">
        <v>0</v>
      </c>
      <c r="S32" s="203"/>
      <c r="T32" s="203">
        <v>-41934415.479999997</v>
      </c>
      <c r="U32" s="203"/>
      <c r="V32" s="203">
        <v>0</v>
      </c>
      <c r="W32" s="203"/>
      <c r="X32" s="202">
        <f>SUM(D32:V32)</f>
        <v>-41934415.479999997</v>
      </c>
      <c r="Z32" s="157"/>
    </row>
    <row r="33" spans="1:37" s="162" customFormat="1" x14ac:dyDescent="0.45">
      <c r="A33" s="116" t="s">
        <v>259</v>
      </c>
      <c r="B33" s="246"/>
      <c r="D33" s="203">
        <v>0</v>
      </c>
      <c r="E33" s="203"/>
      <c r="F33" s="203">
        <v>0</v>
      </c>
      <c r="G33" s="203"/>
      <c r="H33" s="203">
        <v>0</v>
      </c>
      <c r="I33" s="203"/>
      <c r="J33" s="203">
        <v>0</v>
      </c>
      <c r="K33" s="203"/>
      <c r="L33" s="203"/>
      <c r="M33" s="203"/>
      <c r="N33" s="202"/>
      <c r="O33" s="203"/>
      <c r="P33" s="203"/>
      <c r="Q33" s="203"/>
      <c r="R33" s="203">
        <v>3803303.93</v>
      </c>
      <c r="S33" s="203"/>
      <c r="T33" s="203">
        <f>-R33</f>
        <v>-3803303.93</v>
      </c>
      <c r="U33" s="203"/>
      <c r="V33" s="203">
        <v>0</v>
      </c>
      <c r="W33" s="203"/>
      <c r="X33" s="202">
        <f>SUM(D33:V33)</f>
        <v>0</v>
      </c>
      <c r="Z33" s="157"/>
    </row>
    <row r="34" spans="1:37" s="162" customFormat="1" x14ac:dyDescent="0.45">
      <c r="A34" s="186" t="s">
        <v>300</v>
      </c>
      <c r="D34" s="202">
        <v>0</v>
      </c>
      <c r="E34" s="202"/>
      <c r="F34" s="202">
        <v>0</v>
      </c>
      <c r="G34" s="202"/>
      <c r="H34" s="202">
        <v>0</v>
      </c>
      <c r="I34" s="202"/>
      <c r="J34" s="202">
        <v>0</v>
      </c>
      <c r="K34" s="202"/>
      <c r="L34" s="202">
        <v>0</v>
      </c>
      <c r="M34" s="202"/>
      <c r="N34" s="202">
        <v>0</v>
      </c>
      <c r="O34" s="202"/>
      <c r="P34" s="202">
        <v>0</v>
      </c>
      <c r="Q34" s="202"/>
      <c r="R34" s="202">
        <v>0</v>
      </c>
      <c r="S34" s="202"/>
      <c r="T34" s="202">
        <f>+'PL_Q2-65'!J36</f>
        <v>76066078.549999997</v>
      </c>
      <c r="U34" s="202"/>
      <c r="V34" s="202">
        <f>+'PL_Q2-65'!J74</f>
        <v>0</v>
      </c>
      <c r="W34" s="202"/>
      <c r="X34" s="202">
        <f>SUM(D34:V34)</f>
        <v>76066078.549999997</v>
      </c>
      <c r="Y34" s="162">
        <f>T34-'PL_Q2-65'!J36</f>
        <v>0</v>
      </c>
    </row>
    <row r="35" spans="1:37" s="162" customFormat="1" hidden="1" x14ac:dyDescent="0.45">
      <c r="A35" s="104" t="s">
        <v>289</v>
      </c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</row>
    <row r="36" spans="1:37" s="162" customFormat="1" hidden="1" x14ac:dyDescent="0.45">
      <c r="A36" s="104" t="s">
        <v>290</v>
      </c>
      <c r="D36" s="202">
        <v>0</v>
      </c>
      <c r="E36" s="202"/>
      <c r="F36" s="202">
        <v>0</v>
      </c>
      <c r="G36" s="202"/>
      <c r="H36" s="202">
        <v>0</v>
      </c>
      <c r="I36" s="202"/>
      <c r="J36" s="202">
        <v>0</v>
      </c>
      <c r="K36" s="202"/>
      <c r="L36" s="202">
        <v>0</v>
      </c>
      <c r="M36" s="202"/>
      <c r="N36" s="202">
        <v>0</v>
      </c>
      <c r="O36" s="202"/>
      <c r="P36" s="202">
        <v>0</v>
      </c>
      <c r="Q36" s="202"/>
      <c r="R36" s="202">
        <v>0</v>
      </c>
      <c r="S36" s="202"/>
      <c r="T36" s="202">
        <f>-V36</f>
        <v>0</v>
      </c>
      <c r="U36" s="202"/>
      <c r="V36" s="202">
        <f>-V34</f>
        <v>0</v>
      </c>
      <c r="W36" s="202"/>
      <c r="X36" s="202">
        <f>SUM(D36:V36)</f>
        <v>0</v>
      </c>
    </row>
    <row r="37" spans="1:37" ht="7.5" customHeight="1" x14ac:dyDescent="0.45">
      <c r="D37" s="204"/>
      <c r="E37" s="203"/>
      <c r="F37" s="204"/>
      <c r="G37" s="202"/>
      <c r="H37" s="204"/>
      <c r="I37" s="203"/>
      <c r="J37" s="204"/>
      <c r="K37" s="202"/>
      <c r="L37" s="204"/>
      <c r="M37" s="202"/>
      <c r="N37" s="204"/>
      <c r="O37" s="202"/>
      <c r="P37" s="204"/>
      <c r="Q37" s="203"/>
      <c r="R37" s="204"/>
      <c r="S37" s="203"/>
      <c r="T37" s="204"/>
      <c r="U37" s="202"/>
      <c r="V37" s="204"/>
      <c r="W37" s="202"/>
      <c r="X37" s="204"/>
    </row>
    <row r="38" spans="1:37" ht="21.75" thickBot="1" x14ac:dyDescent="0.5">
      <c r="A38" s="102" t="s">
        <v>371</v>
      </c>
      <c r="D38" s="205">
        <f>SUM(D26:D37)</f>
        <v>1164401069.76</v>
      </c>
      <c r="E38" s="203"/>
      <c r="F38" s="250">
        <f>SUM(F26:F37)</f>
        <v>0</v>
      </c>
      <c r="G38" s="202"/>
      <c r="H38" s="205">
        <f>SUM(H26:H37)</f>
        <v>688264273.17000008</v>
      </c>
      <c r="I38" s="203"/>
      <c r="J38" s="205">
        <f>SUM(J26:J37)</f>
        <v>0</v>
      </c>
      <c r="K38" s="202"/>
      <c r="L38" s="205">
        <f>SUM(L32:L34)</f>
        <v>0</v>
      </c>
      <c r="M38" s="202"/>
      <c r="N38" s="205">
        <f>SUM(N32:N34)</f>
        <v>0</v>
      </c>
      <c r="O38" s="202"/>
      <c r="P38" s="205">
        <f>SUM(P32:P34)</f>
        <v>0</v>
      </c>
      <c r="Q38" s="203"/>
      <c r="R38" s="205">
        <f>SUM(R26:R37)</f>
        <v>101508576.81</v>
      </c>
      <c r="S38" s="203"/>
      <c r="T38" s="205">
        <f>SUM(T26:T37)</f>
        <v>1061615283.8899999</v>
      </c>
      <c r="U38" s="202"/>
      <c r="V38" s="205">
        <f>SUM(V26:V37)</f>
        <v>0</v>
      </c>
      <c r="W38" s="202"/>
      <c r="X38" s="205">
        <f>SUM(X26:X37)</f>
        <v>3015789203.6300001</v>
      </c>
      <c r="Y38" s="102">
        <f>X38-'BS_Q2-65'!J116</f>
        <v>0</v>
      </c>
    </row>
    <row r="39" spans="1:37" ht="9.75" customHeight="1" thickTop="1" x14ac:dyDescent="0.45"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</row>
    <row r="40" spans="1:37" x14ac:dyDescent="0.45">
      <c r="A40" s="103" t="s">
        <v>301</v>
      </c>
    </row>
    <row r="41" spans="1:37" x14ac:dyDescent="0.45">
      <c r="A41" s="158"/>
    </row>
    <row r="43" spans="1:37" s="156" customFormat="1" x14ac:dyDescent="0.45">
      <c r="A43" s="116"/>
      <c r="C43" s="263"/>
      <c r="D43" s="116"/>
      <c r="E43" s="263"/>
      <c r="F43" s="263"/>
      <c r="G43" s="263"/>
      <c r="H43" s="263"/>
      <c r="I43" s="263"/>
      <c r="J43" s="116"/>
      <c r="K43" s="116"/>
      <c r="L43" s="116"/>
      <c r="M43" s="116"/>
      <c r="N43" s="116"/>
      <c r="O43" s="116"/>
      <c r="P43" s="116"/>
      <c r="Q43" s="263"/>
      <c r="R43" s="263"/>
      <c r="S43" s="263"/>
      <c r="T43" s="263"/>
      <c r="U43" s="263"/>
      <c r="V43" s="263"/>
      <c r="W43" s="263"/>
      <c r="X43" s="263"/>
      <c r="Y43" s="263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s="156" customFormat="1" x14ac:dyDescent="0.45">
      <c r="A44" s="116" t="s">
        <v>145</v>
      </c>
      <c r="C44" s="263"/>
      <c r="D44" s="116"/>
      <c r="E44" s="263"/>
      <c r="F44" s="263"/>
      <c r="G44" s="263"/>
      <c r="H44" s="263"/>
      <c r="I44" s="263"/>
      <c r="J44" s="116" t="s">
        <v>145</v>
      </c>
      <c r="K44" s="116"/>
      <c r="L44" s="116"/>
      <c r="M44" s="116"/>
      <c r="N44" s="116"/>
      <c r="O44" s="116"/>
      <c r="P44" s="116"/>
      <c r="Q44" s="263"/>
      <c r="R44" s="263"/>
      <c r="S44" s="263"/>
      <c r="T44" s="263"/>
      <c r="U44" s="263"/>
      <c r="V44" s="263"/>
      <c r="W44" s="263"/>
      <c r="X44" s="263"/>
      <c r="Y44" s="263"/>
      <c r="Z44" s="169"/>
      <c r="AA44" s="169"/>
      <c r="AB44" s="170"/>
      <c r="AC44" s="169"/>
      <c r="AD44" s="169"/>
      <c r="AE44" s="169"/>
      <c r="AF44" s="169"/>
      <c r="AG44" s="169"/>
      <c r="AH44" s="169"/>
      <c r="AI44" s="169"/>
      <c r="AJ44" s="169"/>
      <c r="AK44" s="169"/>
    </row>
    <row r="45" spans="1:37" x14ac:dyDescent="0.45">
      <c r="A45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4"/>
  <sheetViews>
    <sheetView view="pageBreakPreview" zoomScaleNormal="120" zoomScaleSheetLayoutView="100" workbookViewId="0">
      <selection activeCell="D87" sqref="D87"/>
    </sheetView>
  </sheetViews>
  <sheetFormatPr defaultColWidth="9.140625"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3.140625" style="22" bestFit="1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3.42578125" style="22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56"/>
    </row>
    <row r="2" spans="1:15" ht="17.25" customHeight="1" x14ac:dyDescent="0.4">
      <c r="K2" s="299" t="s">
        <v>315</v>
      </c>
      <c r="L2" s="299"/>
      <c r="M2" s="299"/>
    </row>
    <row r="3" spans="1:15" ht="16.5" customHeight="1" x14ac:dyDescent="0.4">
      <c r="A3" s="283" t="s">
        <v>131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4" spans="1:15" ht="16.5" customHeight="1" x14ac:dyDescent="0.4">
      <c r="A4" s="289" t="s">
        <v>178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</row>
    <row r="5" spans="1:15" ht="16.5" customHeight="1" x14ac:dyDescent="0.4">
      <c r="A5" s="289" t="s">
        <v>356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</row>
    <row r="6" spans="1:15" ht="11.25" customHeight="1" x14ac:dyDescent="0.4">
      <c r="A6" s="257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</row>
    <row r="7" spans="1:15" ht="16.5" customHeight="1" x14ac:dyDescent="0.4">
      <c r="A7" s="257"/>
      <c r="B7" s="257"/>
      <c r="C7" s="257"/>
      <c r="D7" s="257"/>
      <c r="E7" s="93"/>
      <c r="F7" s="93"/>
      <c r="G7" s="302" t="s">
        <v>165</v>
      </c>
      <c r="H7" s="302"/>
      <c r="I7" s="302"/>
      <c r="J7" s="302"/>
      <c r="K7" s="302"/>
      <c r="L7" s="302"/>
      <c r="M7" s="302"/>
    </row>
    <row r="8" spans="1:15" ht="16.5" customHeight="1" x14ac:dyDescent="0.4">
      <c r="E8" s="93"/>
      <c r="F8" s="93"/>
      <c r="G8" s="281" t="s">
        <v>199</v>
      </c>
      <c r="H8" s="281"/>
      <c r="I8" s="281"/>
      <c r="J8" s="94"/>
      <c r="K8" s="281" t="s">
        <v>200</v>
      </c>
      <c r="L8" s="281"/>
      <c r="M8" s="281"/>
    </row>
    <row r="9" spans="1:15" ht="16.5" customHeight="1" x14ac:dyDescent="0.4">
      <c r="E9" s="93"/>
      <c r="F9" s="93"/>
      <c r="G9" s="287" t="s">
        <v>345</v>
      </c>
      <c r="H9" s="287"/>
      <c r="I9" s="287"/>
      <c r="J9" s="5"/>
      <c r="K9" s="287" t="str">
        <f>+G9</f>
        <v>For the six-month period ended June 30</v>
      </c>
      <c r="L9" s="287"/>
      <c r="M9" s="287"/>
    </row>
    <row r="10" spans="1:15" ht="16.5" customHeight="1" x14ac:dyDescent="0.4">
      <c r="E10" s="93"/>
      <c r="F10" s="95"/>
      <c r="G10" s="232">
        <v>2022</v>
      </c>
      <c r="H10" s="93"/>
      <c r="I10" s="232">
        <v>2021</v>
      </c>
      <c r="J10" s="94"/>
      <c r="K10" s="233">
        <f>+G10</f>
        <v>2022</v>
      </c>
      <c r="L10" s="93"/>
      <c r="M10" s="233">
        <f>+I10</f>
        <v>2021</v>
      </c>
      <c r="N10" s="252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256</v>
      </c>
      <c r="C12" s="17"/>
      <c r="D12" s="17"/>
      <c r="E12" s="93"/>
      <c r="F12" s="25"/>
      <c r="G12" s="194">
        <f>+'PL_Q2-65'!F33</f>
        <v>-312108975.01999998</v>
      </c>
      <c r="H12" s="194"/>
      <c r="I12" s="194">
        <f>+'PL_Q2-65'!H33</f>
        <v>-85521611.24999994</v>
      </c>
      <c r="J12" s="194"/>
      <c r="K12" s="194">
        <f>+'PL_Q2-65'!J33</f>
        <v>76066078.549999997</v>
      </c>
      <c r="L12" s="194"/>
      <c r="M12" s="194">
        <f>+'PL_Q2-65'!L33</f>
        <v>94651643.659999996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375</v>
      </c>
      <c r="F15" s="25"/>
      <c r="G15" s="194">
        <v>8218963.0099999998</v>
      </c>
      <c r="H15" s="194"/>
      <c r="I15" s="194">
        <v>2298795.5699999998</v>
      </c>
      <c r="J15" s="194"/>
      <c r="K15" s="194">
        <v>2961912.47</v>
      </c>
      <c r="L15" s="194"/>
      <c r="M15" s="194">
        <v>2298795.5699999998</v>
      </c>
    </row>
    <row r="16" spans="1:15" ht="16.5" customHeight="1" x14ac:dyDescent="0.4">
      <c r="A16" s="17"/>
      <c r="B16" s="17"/>
      <c r="C16" s="21" t="s">
        <v>339</v>
      </c>
      <c r="E16" s="173" t="s">
        <v>376</v>
      </c>
      <c r="F16" s="26"/>
      <c r="G16" s="194">
        <v>92428932.260000005</v>
      </c>
      <c r="H16" s="195"/>
      <c r="I16" s="194">
        <v>-223458910.93000001</v>
      </c>
      <c r="J16" s="195"/>
      <c r="K16" s="194">
        <v>42111788.789999999</v>
      </c>
      <c r="L16" s="194"/>
      <c r="M16" s="194">
        <v>-58245354.079999998</v>
      </c>
    </row>
    <row r="17" spans="1:13" ht="16.5" customHeight="1" x14ac:dyDescent="0.4">
      <c r="A17" s="17"/>
      <c r="B17" s="17"/>
      <c r="C17" s="21" t="s">
        <v>350</v>
      </c>
      <c r="E17" s="173" t="s">
        <v>387</v>
      </c>
      <c r="F17" s="26"/>
      <c r="G17" s="194">
        <v>434162086.55000001</v>
      </c>
      <c r="H17" s="195"/>
      <c r="I17" s="194">
        <v>0</v>
      </c>
      <c r="J17" s="195"/>
      <c r="K17" s="194">
        <v>72488.13</v>
      </c>
      <c r="L17" s="194"/>
      <c r="M17" s="194">
        <v>0</v>
      </c>
    </row>
    <row r="18" spans="1:13" ht="16.5" customHeight="1" x14ac:dyDescent="0.4">
      <c r="A18" s="17"/>
      <c r="B18" s="17"/>
      <c r="C18" s="21" t="s">
        <v>362</v>
      </c>
      <c r="E18" s="173"/>
      <c r="F18" s="26"/>
      <c r="G18" s="194">
        <v>-115736009.66</v>
      </c>
      <c r="H18" s="195"/>
      <c r="I18" s="194">
        <v>0</v>
      </c>
      <c r="J18" s="195"/>
      <c r="K18" s="194">
        <v>-197972.13</v>
      </c>
      <c r="L18" s="194"/>
      <c r="M18" s="194">
        <v>0</v>
      </c>
    </row>
    <row r="19" spans="1:13" ht="16.5" customHeight="1" x14ac:dyDescent="0.4">
      <c r="A19" s="17"/>
      <c r="B19" s="17"/>
      <c r="C19" s="21" t="s">
        <v>342</v>
      </c>
      <c r="E19" s="173" t="s">
        <v>377</v>
      </c>
      <c r="F19" s="26"/>
      <c r="G19" s="194">
        <v>-760000</v>
      </c>
      <c r="H19" s="195"/>
      <c r="I19" s="194">
        <v>23220000</v>
      </c>
      <c r="J19" s="195"/>
      <c r="K19" s="194">
        <v>-760000</v>
      </c>
      <c r="L19" s="194"/>
      <c r="M19" s="194">
        <v>23220000</v>
      </c>
    </row>
    <row r="20" spans="1:13" ht="16.5" customHeight="1" x14ac:dyDescent="0.4">
      <c r="A20" s="17"/>
      <c r="B20" s="17"/>
      <c r="C20" s="21" t="s">
        <v>383</v>
      </c>
      <c r="E20" s="173" t="s">
        <v>382</v>
      </c>
      <c r="F20" s="26"/>
      <c r="G20" s="194">
        <v>0</v>
      </c>
      <c r="H20" s="195"/>
      <c r="I20" s="194">
        <v>0</v>
      </c>
      <c r="J20" s="195"/>
      <c r="K20" s="194">
        <v>9222000</v>
      </c>
      <c r="L20" s="194"/>
      <c r="M20" s="194">
        <v>0</v>
      </c>
    </row>
    <row r="21" spans="1:13" ht="16.5" customHeight="1" x14ac:dyDescent="0.4">
      <c r="A21" s="241"/>
      <c r="B21" s="17"/>
      <c r="C21" s="11" t="s">
        <v>385</v>
      </c>
      <c r="E21" s="7">
        <v>19</v>
      </c>
      <c r="F21" s="25"/>
      <c r="G21" s="199">
        <v>104835850.84</v>
      </c>
      <c r="H21" s="199"/>
      <c r="I21" s="199">
        <v>0</v>
      </c>
      <c r="J21" s="199"/>
      <c r="K21" s="199">
        <v>104835850.84</v>
      </c>
      <c r="L21" s="199"/>
      <c r="M21" s="199">
        <v>0</v>
      </c>
    </row>
    <row r="22" spans="1:13" ht="16.5" customHeight="1" x14ac:dyDescent="0.4">
      <c r="A22" s="17"/>
      <c r="B22" s="17"/>
      <c r="C22" s="44" t="s">
        <v>298</v>
      </c>
      <c r="E22" s="173"/>
      <c r="F22" s="26"/>
      <c r="G22" s="194">
        <v>-4577046.68</v>
      </c>
      <c r="H22" s="195"/>
      <c r="I22" s="194">
        <v>-10526494.73</v>
      </c>
      <c r="J22" s="195"/>
      <c r="K22" s="194">
        <v>-3518937.9</v>
      </c>
      <c r="L22" s="194"/>
      <c r="M22" s="194">
        <v>-9010330.4600000009</v>
      </c>
    </row>
    <row r="23" spans="1:13" ht="16.5" customHeight="1" x14ac:dyDescent="0.4">
      <c r="A23" s="17"/>
      <c r="B23" s="17"/>
      <c r="C23" s="44" t="s">
        <v>257</v>
      </c>
      <c r="E23" s="254">
        <v>18</v>
      </c>
      <c r="F23" s="26"/>
      <c r="G23" s="194">
        <v>1115147</v>
      </c>
      <c r="H23" s="195"/>
      <c r="I23" s="194">
        <v>1693125</v>
      </c>
      <c r="J23" s="195"/>
      <c r="K23" s="194">
        <v>989231</v>
      </c>
      <c r="L23" s="194"/>
      <c r="M23" s="194">
        <v>1611123</v>
      </c>
    </row>
    <row r="24" spans="1:13" ht="16.5" customHeight="1" x14ac:dyDescent="0.4">
      <c r="A24" s="17"/>
      <c r="B24" s="17"/>
      <c r="C24" s="44" t="s">
        <v>264</v>
      </c>
      <c r="E24" s="254">
        <v>14.1</v>
      </c>
      <c r="F24" s="26"/>
      <c r="G24" s="22">
        <v>30951577.82</v>
      </c>
      <c r="I24" s="22">
        <v>29574323.239999998</v>
      </c>
      <c r="K24" s="194">
        <v>30951577.82</v>
      </c>
      <c r="M24" s="194">
        <v>29574323.239999998</v>
      </c>
    </row>
    <row r="25" spans="1:13" ht="16.5" customHeight="1" x14ac:dyDescent="0.4">
      <c r="A25" s="17"/>
      <c r="B25" s="17"/>
      <c r="C25" s="44" t="s">
        <v>258</v>
      </c>
      <c r="E25" s="254"/>
      <c r="F25" s="26"/>
      <c r="G25" s="195">
        <v>-29991533.949999999</v>
      </c>
      <c r="H25" s="195"/>
      <c r="I25" s="195">
        <v>-5088536.53</v>
      </c>
      <c r="J25" s="195"/>
      <c r="K25" s="22">
        <v>-27483297.68</v>
      </c>
      <c r="L25" s="195"/>
      <c r="M25" s="22">
        <v>-9570737.9600000009</v>
      </c>
    </row>
    <row r="26" spans="1:13" ht="16.5" customHeight="1" x14ac:dyDescent="0.4">
      <c r="A26" s="17"/>
      <c r="B26" s="17"/>
      <c r="C26" s="44" t="s">
        <v>207</v>
      </c>
      <c r="E26" s="26"/>
      <c r="F26" s="26"/>
      <c r="G26" s="192">
        <v>5232499.96</v>
      </c>
      <c r="H26" s="194"/>
      <c r="I26" s="192">
        <v>4392123.28</v>
      </c>
      <c r="J26" s="194"/>
      <c r="K26" s="192">
        <v>5634171.1900000004</v>
      </c>
      <c r="L26" s="194"/>
      <c r="M26" s="192">
        <v>4392123.28</v>
      </c>
    </row>
    <row r="27" spans="1:13" ht="16.5" customHeight="1" x14ac:dyDescent="0.4">
      <c r="A27" s="17"/>
      <c r="B27" s="17" t="s">
        <v>236</v>
      </c>
      <c r="C27" s="17"/>
      <c r="D27" s="17"/>
      <c r="E27" s="26"/>
      <c r="F27" s="26"/>
      <c r="G27" s="194">
        <f>+SUM(G12:G26)</f>
        <v>213771492.13000003</v>
      </c>
      <c r="H27" s="195"/>
      <c r="I27" s="194">
        <f>+SUM(I12:I26)</f>
        <v>-263417186.34999996</v>
      </c>
      <c r="J27" s="195"/>
      <c r="K27" s="194">
        <f>+SUM(K12:K26)</f>
        <v>240884891.07999998</v>
      </c>
      <c r="L27" s="195"/>
      <c r="M27" s="194">
        <f>+SUM(M12:M26)</f>
        <v>78921586.25</v>
      </c>
    </row>
    <row r="28" spans="1:13" ht="16.5" customHeight="1" x14ac:dyDescent="0.4">
      <c r="A28" s="17"/>
      <c r="B28" s="240" t="s">
        <v>182</v>
      </c>
      <c r="C28" s="17"/>
      <c r="D28" s="17"/>
      <c r="E28" s="26"/>
      <c r="F28" s="26"/>
      <c r="G28" s="194"/>
      <c r="H28" s="195"/>
      <c r="I28" s="194"/>
      <c r="J28" s="195"/>
      <c r="K28" s="194"/>
      <c r="L28" s="195"/>
      <c r="M28" s="194"/>
    </row>
    <row r="29" spans="1:13" ht="16.5" customHeight="1" x14ac:dyDescent="0.4">
      <c r="A29" s="17"/>
      <c r="B29" s="17"/>
      <c r="C29" s="149" t="s">
        <v>325</v>
      </c>
      <c r="D29" s="17"/>
      <c r="E29" s="37">
        <v>8.3000000000000007</v>
      </c>
      <c r="F29" s="25"/>
      <c r="G29" s="194">
        <v>-180996860.97999999</v>
      </c>
      <c r="H29" s="194"/>
      <c r="I29" s="194">
        <v>417168457.17000002</v>
      </c>
      <c r="J29" s="194"/>
      <c r="K29" s="16">
        <v>180654678</v>
      </c>
      <c r="L29" s="194"/>
      <c r="M29" s="16">
        <v>424747930.04000002</v>
      </c>
    </row>
    <row r="30" spans="1:13" ht="16.5" customHeight="1" x14ac:dyDescent="0.4">
      <c r="A30" s="17"/>
      <c r="B30" s="17"/>
      <c r="C30" s="17" t="s">
        <v>304</v>
      </c>
      <c r="D30" s="17"/>
      <c r="E30" s="25">
        <v>4</v>
      </c>
      <c r="F30" s="25"/>
      <c r="G30" s="194">
        <v>21657446.25</v>
      </c>
      <c r="H30" s="194"/>
      <c r="I30" s="194">
        <v>-71593099.670000002</v>
      </c>
      <c r="J30" s="194"/>
      <c r="K30" s="16">
        <v>19425314.739999998</v>
      </c>
      <c r="L30" s="194"/>
      <c r="M30" s="16">
        <v>-17120000</v>
      </c>
    </row>
    <row r="31" spans="1:13" ht="16.5" customHeight="1" x14ac:dyDescent="0.4">
      <c r="A31" s="17"/>
      <c r="B31" s="17"/>
      <c r="C31" s="17" t="s">
        <v>305</v>
      </c>
      <c r="D31" s="17"/>
      <c r="E31" s="37">
        <v>2.2000000000000002</v>
      </c>
      <c r="F31" s="25"/>
      <c r="G31" s="194">
        <v>60976192.609999999</v>
      </c>
      <c r="H31" s="194"/>
      <c r="I31" s="194">
        <v>6642107.7400000002</v>
      </c>
      <c r="J31" s="194"/>
      <c r="K31" s="16">
        <v>2500000</v>
      </c>
      <c r="L31" s="194"/>
      <c r="M31" s="16">
        <v>2500000</v>
      </c>
    </row>
    <row r="32" spans="1:13" ht="16.5" customHeight="1" x14ac:dyDescent="0.4">
      <c r="A32" s="17"/>
      <c r="B32" s="17"/>
      <c r="C32" s="17" t="s">
        <v>333</v>
      </c>
      <c r="D32" s="17"/>
      <c r="E32" s="25">
        <v>5</v>
      </c>
      <c r="F32" s="25"/>
      <c r="G32" s="194">
        <v>-24604934.440000001</v>
      </c>
      <c r="H32" s="194"/>
      <c r="I32" s="194">
        <v>-64003761.100000001</v>
      </c>
      <c r="J32" s="194"/>
      <c r="K32" s="16">
        <v>1297225.07</v>
      </c>
      <c r="L32" s="194"/>
      <c r="M32" s="16">
        <v>-6804983.7699999996</v>
      </c>
    </row>
    <row r="33" spans="1:13" ht="16.5" customHeight="1" x14ac:dyDescent="0.4">
      <c r="A33" s="17"/>
      <c r="B33" s="17"/>
      <c r="C33" s="17" t="s">
        <v>334</v>
      </c>
      <c r="D33" s="17"/>
      <c r="E33" s="37">
        <v>2.2999999999999998</v>
      </c>
      <c r="F33" s="25"/>
      <c r="G33" s="194">
        <v>0</v>
      </c>
      <c r="H33" s="194"/>
      <c r="I33" s="194">
        <v>0</v>
      </c>
      <c r="J33" s="194"/>
      <c r="K33" s="16">
        <v>14131589.279999999</v>
      </c>
      <c r="L33" s="194"/>
      <c r="M33" s="16">
        <v>-15215413.6</v>
      </c>
    </row>
    <row r="34" spans="1:13" ht="16.5" customHeight="1" x14ac:dyDescent="0.4">
      <c r="A34" s="17"/>
      <c r="B34" s="17"/>
      <c r="C34" s="17" t="s">
        <v>344</v>
      </c>
      <c r="D34" s="17"/>
      <c r="E34" s="25">
        <v>6</v>
      </c>
      <c r="F34" s="25"/>
      <c r="G34" s="194">
        <v>0</v>
      </c>
      <c r="H34" s="194"/>
      <c r="I34" s="194">
        <v>-760663681.35000002</v>
      </c>
      <c r="J34" s="194"/>
      <c r="K34" s="194">
        <v>0</v>
      </c>
      <c r="L34" s="194"/>
      <c r="M34" s="194">
        <v>-884.79</v>
      </c>
    </row>
    <row r="35" spans="1:13" ht="16.5" customHeight="1" x14ac:dyDescent="0.4">
      <c r="A35" s="17"/>
      <c r="B35" s="17"/>
      <c r="C35" s="17" t="s">
        <v>185</v>
      </c>
      <c r="D35" s="17"/>
      <c r="E35" s="25"/>
      <c r="F35" s="25"/>
      <c r="G35" s="194">
        <v>-756343.91</v>
      </c>
      <c r="H35" s="194"/>
      <c r="I35" s="194">
        <v>-656127.18999999994</v>
      </c>
      <c r="J35" s="194"/>
      <c r="K35" s="16">
        <v>684826.93</v>
      </c>
      <c r="L35" s="194"/>
      <c r="M35" s="16">
        <v>-495928.16</v>
      </c>
    </row>
    <row r="36" spans="1:13" ht="16.5" customHeight="1" x14ac:dyDescent="0.4">
      <c r="A36" s="17"/>
      <c r="B36" s="17"/>
      <c r="C36" s="17" t="s">
        <v>140</v>
      </c>
      <c r="D36" s="17"/>
      <c r="E36" s="25"/>
      <c r="F36" s="25"/>
      <c r="G36" s="194">
        <v>3746300</v>
      </c>
      <c r="H36" s="194"/>
      <c r="I36" s="194">
        <v>75600</v>
      </c>
      <c r="J36" s="194"/>
      <c r="K36" s="16">
        <v>3392700</v>
      </c>
      <c r="L36" s="194"/>
      <c r="M36" s="16">
        <v>75600</v>
      </c>
    </row>
    <row r="37" spans="1:13" ht="16.5" customHeight="1" x14ac:dyDescent="0.4">
      <c r="A37" s="17"/>
      <c r="B37" s="17" t="s">
        <v>186</v>
      </c>
      <c r="C37" s="17"/>
      <c r="D37" s="17"/>
      <c r="E37" s="25"/>
      <c r="F37" s="25"/>
      <c r="G37" s="194"/>
      <c r="H37" s="194"/>
      <c r="I37" s="194"/>
      <c r="J37" s="194"/>
      <c r="K37" s="16"/>
      <c r="L37" s="194"/>
      <c r="M37" s="16"/>
    </row>
    <row r="38" spans="1:13" ht="16.5" customHeight="1" x14ac:dyDescent="0.4">
      <c r="A38" s="17"/>
      <c r="B38" s="17"/>
      <c r="C38" s="17" t="s">
        <v>306</v>
      </c>
      <c r="D38" s="17"/>
      <c r="E38" s="25">
        <v>16</v>
      </c>
      <c r="F38" s="25"/>
      <c r="G38" s="194">
        <v>5348371.2699999996</v>
      </c>
      <c r="H38" s="194"/>
      <c r="I38" s="194">
        <v>-861774.37</v>
      </c>
      <c r="J38" s="194"/>
      <c r="K38" s="16">
        <v>0</v>
      </c>
      <c r="L38" s="194"/>
      <c r="M38" s="16">
        <v>0</v>
      </c>
    </row>
    <row r="39" spans="1:13" ht="16.5" customHeight="1" x14ac:dyDescent="0.4">
      <c r="A39" s="17"/>
      <c r="B39" s="17"/>
      <c r="C39" s="17" t="s">
        <v>307</v>
      </c>
      <c r="D39" s="17"/>
      <c r="E39" s="37"/>
      <c r="F39" s="25"/>
      <c r="G39" s="194">
        <v>0</v>
      </c>
      <c r="H39" s="194"/>
      <c r="I39" s="194">
        <v>0</v>
      </c>
      <c r="J39" s="194"/>
      <c r="K39" s="16">
        <v>0</v>
      </c>
      <c r="L39" s="194"/>
      <c r="M39" s="16">
        <v>0</v>
      </c>
    </row>
    <row r="40" spans="1:13" ht="16.5" customHeight="1" x14ac:dyDescent="0.4">
      <c r="A40" s="17"/>
      <c r="B40" s="17"/>
      <c r="C40" s="17" t="s">
        <v>335</v>
      </c>
      <c r="D40" s="17"/>
      <c r="E40" s="25">
        <v>17</v>
      </c>
      <c r="F40" s="25"/>
      <c r="G40" s="194">
        <v>-17790741.300000001</v>
      </c>
      <c r="H40" s="194"/>
      <c r="I40" s="194">
        <v>-14555055.49</v>
      </c>
      <c r="J40" s="194"/>
      <c r="K40" s="16">
        <v>-16382930.369999999</v>
      </c>
      <c r="L40" s="194"/>
      <c r="M40" s="16">
        <v>-3104267.09</v>
      </c>
    </row>
    <row r="41" spans="1:13" ht="16.5" customHeight="1" x14ac:dyDescent="0.4">
      <c r="A41" s="17"/>
      <c r="B41" s="17"/>
      <c r="C41" s="17" t="s">
        <v>148</v>
      </c>
      <c r="D41" s="17"/>
      <c r="E41" s="25"/>
      <c r="F41" s="25"/>
      <c r="G41" s="194">
        <v>-1852815.55</v>
      </c>
      <c r="H41" s="194"/>
      <c r="I41" s="194">
        <v>-9423045.3000000007</v>
      </c>
      <c r="J41" s="194"/>
      <c r="K41" s="16">
        <v>-1974180.13</v>
      </c>
      <c r="L41" s="194"/>
      <c r="M41" s="16">
        <v>-9263275.0099999998</v>
      </c>
    </row>
    <row r="42" spans="1:13" ht="16.5" customHeight="1" x14ac:dyDescent="0.4">
      <c r="A42" s="17"/>
      <c r="B42" s="17"/>
      <c r="C42" s="17" t="s">
        <v>281</v>
      </c>
      <c r="D42" s="17"/>
      <c r="E42" s="25"/>
      <c r="F42" s="25"/>
      <c r="G42" s="194">
        <v>-8090617</v>
      </c>
      <c r="H42" s="194"/>
      <c r="I42" s="194">
        <v>7816051</v>
      </c>
      <c r="J42" s="194"/>
      <c r="K42" s="251">
        <v>-8504386</v>
      </c>
      <c r="L42" s="194"/>
      <c r="M42" s="251">
        <v>7816651</v>
      </c>
    </row>
    <row r="43" spans="1:13" ht="16.5" customHeight="1" x14ac:dyDescent="0.4">
      <c r="A43" s="17"/>
      <c r="B43" s="17"/>
      <c r="C43" s="17"/>
      <c r="D43" s="17" t="s">
        <v>244</v>
      </c>
      <c r="E43" s="25"/>
      <c r="F43" s="25"/>
      <c r="G43" s="196">
        <f>SUM(G27:G42)</f>
        <v>71407489.080000043</v>
      </c>
      <c r="H43" s="195"/>
      <c r="I43" s="196">
        <f>SUM(I27:I42)</f>
        <v>-753471514.90999997</v>
      </c>
      <c r="J43" s="195"/>
      <c r="K43" s="196">
        <f>SUM(K27:K42)</f>
        <v>436109728.59999996</v>
      </c>
      <c r="L43" s="195"/>
      <c r="M43" s="196">
        <f>SUM(M27:M42)</f>
        <v>462057014.87</v>
      </c>
    </row>
    <row r="44" spans="1:13" ht="16.5" customHeight="1" x14ac:dyDescent="0.4">
      <c r="A44" s="17"/>
      <c r="B44" s="17"/>
      <c r="C44" s="17"/>
      <c r="D44" s="17" t="s">
        <v>230</v>
      </c>
      <c r="E44" s="25"/>
      <c r="F44" s="25"/>
      <c r="G44" s="195">
        <v>-5232499.96</v>
      </c>
      <c r="H44" s="195"/>
      <c r="I44" s="195">
        <v>-4392123.28</v>
      </c>
      <c r="J44" s="195"/>
      <c r="K44" s="195">
        <v>-5634171.1900000004</v>
      </c>
      <c r="L44" s="195"/>
      <c r="M44" s="195">
        <v>-4392123.28</v>
      </c>
    </row>
    <row r="45" spans="1:13" ht="16.5" customHeight="1" x14ac:dyDescent="0.4">
      <c r="A45" s="17"/>
      <c r="B45" s="17"/>
      <c r="C45" s="17"/>
      <c r="D45" s="17" t="s">
        <v>198</v>
      </c>
      <c r="E45" s="25"/>
      <c r="F45" s="25"/>
      <c r="G45" s="195">
        <v>-43207708.549999997</v>
      </c>
      <c r="H45" s="195"/>
      <c r="I45" s="195">
        <v>-264621.08</v>
      </c>
      <c r="J45" s="195"/>
      <c r="K45" s="195">
        <v>-42963341.539999999</v>
      </c>
      <c r="L45" s="195"/>
      <c r="M45" s="195">
        <v>-264621.08</v>
      </c>
    </row>
    <row r="46" spans="1:13" ht="16.5" customHeight="1" x14ac:dyDescent="0.4">
      <c r="A46" s="17"/>
      <c r="B46" s="17"/>
      <c r="C46" s="17"/>
      <c r="D46" s="17" t="s">
        <v>195</v>
      </c>
      <c r="E46" s="25"/>
      <c r="F46" s="25"/>
      <c r="G46" s="197">
        <f>SUM(G43:G45)</f>
        <v>22967280.570000045</v>
      </c>
      <c r="H46" s="195"/>
      <c r="I46" s="197">
        <f>SUM(I43:I45)</f>
        <v>-758128259.26999998</v>
      </c>
      <c r="J46" s="195"/>
      <c r="K46" s="197">
        <f>SUM(K43:K45)</f>
        <v>387512215.86999995</v>
      </c>
      <c r="L46" s="195"/>
      <c r="M46" s="197">
        <f>SUM(M43:M45)</f>
        <v>457400270.51000005</v>
      </c>
    </row>
    <row r="47" spans="1:13" ht="16.5" customHeight="1" x14ac:dyDescent="0.4">
      <c r="A47" s="17"/>
      <c r="B47" s="17"/>
      <c r="C47" s="17"/>
      <c r="D47" s="17"/>
      <c r="E47" s="25"/>
      <c r="F47" s="25"/>
      <c r="G47" s="198"/>
      <c r="H47" s="198"/>
      <c r="I47" s="198"/>
      <c r="J47" s="198"/>
      <c r="K47" s="198"/>
      <c r="L47" s="198"/>
      <c r="M47" s="198"/>
    </row>
    <row r="48" spans="1:13" ht="16.5" customHeight="1" x14ac:dyDescent="0.4">
      <c r="A48" s="17"/>
      <c r="B48" s="17"/>
      <c r="C48" s="17"/>
      <c r="D48" s="17"/>
      <c r="E48" s="25"/>
      <c r="F48" s="25"/>
      <c r="G48" s="198"/>
      <c r="H48" s="198"/>
      <c r="I48" s="198"/>
      <c r="J48" s="198"/>
      <c r="K48" s="198"/>
      <c r="L48" s="198"/>
      <c r="M48" s="198"/>
    </row>
    <row r="49" spans="1:13" ht="16.5" customHeight="1" x14ac:dyDescent="0.4">
      <c r="A49" s="17" t="s">
        <v>301</v>
      </c>
      <c r="B49" s="17"/>
      <c r="C49" s="17"/>
      <c r="D49" s="17"/>
      <c r="E49" s="25"/>
      <c r="F49" s="25"/>
      <c r="G49" s="153"/>
      <c r="H49" s="153"/>
      <c r="I49" s="153"/>
      <c r="J49" s="153"/>
      <c r="K49" s="153"/>
      <c r="L49" s="153"/>
      <c r="M49" s="153"/>
    </row>
    <row r="50" spans="1:13" ht="16.5" customHeight="1" x14ac:dyDescent="0.4">
      <c r="A50" s="17"/>
      <c r="B50" s="17"/>
      <c r="C50" s="17"/>
      <c r="D50" s="17"/>
      <c r="E50" s="25"/>
      <c r="F50" s="25"/>
      <c r="G50" s="153"/>
      <c r="H50" s="153"/>
      <c r="I50" s="153"/>
      <c r="J50" s="153"/>
      <c r="K50" s="153"/>
      <c r="L50" s="153"/>
      <c r="M50" s="153"/>
    </row>
    <row r="51" spans="1:13" ht="16.5" customHeight="1" x14ac:dyDescent="0.4">
      <c r="A51" s="17"/>
      <c r="B51" s="17"/>
      <c r="C51" s="17"/>
      <c r="D51" s="17"/>
      <c r="E51" s="25"/>
      <c r="F51" s="25"/>
      <c r="G51" s="153"/>
      <c r="H51" s="153"/>
      <c r="I51" s="153"/>
      <c r="J51" s="153"/>
      <c r="K51" s="153"/>
      <c r="L51" s="153"/>
      <c r="M51" s="153"/>
    </row>
    <row r="52" spans="1:13" ht="16.5" customHeight="1" x14ac:dyDescent="0.45">
      <c r="A52" s="158"/>
      <c r="G52" s="154"/>
      <c r="H52" s="154"/>
      <c r="I52" s="154"/>
      <c r="J52" s="154"/>
      <c r="L52" s="154"/>
      <c r="M52" s="154"/>
    </row>
    <row r="53" spans="1:13" ht="16.5" customHeight="1" x14ac:dyDescent="0.45">
      <c r="A53" s="158"/>
      <c r="G53" s="154"/>
      <c r="H53" s="154"/>
      <c r="I53" s="154"/>
      <c r="J53" s="154"/>
      <c r="L53" s="154"/>
      <c r="M53" s="154"/>
    </row>
    <row r="54" spans="1:13" ht="16.5" customHeight="1" x14ac:dyDescent="0.4">
      <c r="A54" s="254"/>
      <c r="B54" s="30" t="s">
        <v>145</v>
      </c>
      <c r="C54" s="254"/>
      <c r="D54" s="30"/>
      <c r="E54" s="254"/>
      <c r="F54" s="30" t="s">
        <v>145</v>
      </c>
      <c r="G54" s="174"/>
      <c r="H54" s="174"/>
      <c r="I54" s="174"/>
      <c r="J54" s="174"/>
      <c r="K54" s="174"/>
      <c r="L54" s="174"/>
      <c r="M54" s="174"/>
    </row>
    <row r="55" spans="1:13" ht="16.5" customHeight="1" x14ac:dyDescent="0.4">
      <c r="A55" s="254"/>
      <c r="B55" s="30"/>
      <c r="C55" s="254"/>
      <c r="D55" s="30"/>
      <c r="E55" s="254"/>
      <c r="F55" s="30"/>
      <c r="G55" s="174"/>
      <c r="H55" s="174"/>
      <c r="I55" s="174"/>
      <c r="J55" s="174"/>
      <c r="K55" s="174"/>
      <c r="L55" s="174"/>
      <c r="M55" s="174"/>
    </row>
    <row r="56" spans="1:13" ht="16.5" customHeight="1" x14ac:dyDescent="0.45">
      <c r="A56" s="300"/>
      <c r="B56" s="300"/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</row>
    <row r="57" spans="1:13" ht="16.5" customHeight="1" x14ac:dyDescent="0.4">
      <c r="A57" s="237" t="s">
        <v>183</v>
      </c>
      <c r="B57" s="17"/>
      <c r="C57" s="17"/>
      <c r="D57" s="17"/>
      <c r="E57" s="25"/>
      <c r="F57" s="25"/>
      <c r="G57" s="16"/>
      <c r="H57" s="27"/>
      <c r="I57" s="16"/>
      <c r="J57" s="27"/>
      <c r="K57" s="16"/>
      <c r="L57" s="27"/>
      <c r="M57" s="16"/>
    </row>
    <row r="58" spans="1:13" ht="16.5" hidden="1" customHeight="1" x14ac:dyDescent="0.4">
      <c r="A58" s="237"/>
      <c r="C58" s="22" t="s">
        <v>291</v>
      </c>
      <c r="D58" s="17"/>
      <c r="E58" s="25"/>
      <c r="F58" s="25"/>
      <c r="G58" s="194">
        <v>0</v>
      </c>
      <c r="H58" s="194"/>
      <c r="I58" s="194">
        <v>0</v>
      </c>
      <c r="J58" s="194"/>
      <c r="K58" s="194">
        <v>0</v>
      </c>
      <c r="L58" s="194"/>
      <c r="M58" s="194">
        <v>0</v>
      </c>
    </row>
    <row r="59" spans="1:13" ht="16.5" customHeight="1" x14ac:dyDescent="0.4">
      <c r="A59" s="237"/>
      <c r="C59" s="17" t="s">
        <v>327</v>
      </c>
      <c r="D59" s="17"/>
      <c r="E59" s="25">
        <v>10</v>
      </c>
      <c r="F59" s="25"/>
      <c r="G59" s="194">
        <v>-20000032.09</v>
      </c>
      <c r="H59" s="194"/>
      <c r="I59" s="194">
        <v>-34.380000000000003</v>
      </c>
      <c r="J59" s="194"/>
      <c r="K59" s="194">
        <v>-20000000</v>
      </c>
      <c r="L59" s="194"/>
      <c r="M59" s="194">
        <v>0</v>
      </c>
    </row>
    <row r="60" spans="1:13" s="17" customFormat="1" ht="16.5" customHeight="1" x14ac:dyDescent="0.4">
      <c r="C60" s="22" t="s">
        <v>214</v>
      </c>
      <c r="E60" s="172" t="s">
        <v>378</v>
      </c>
      <c r="F60" s="25"/>
      <c r="G60" s="194">
        <v>-33214810.5</v>
      </c>
      <c r="H60" s="194"/>
      <c r="I60" s="194">
        <v>-4353072.57</v>
      </c>
      <c r="J60" s="194"/>
      <c r="K60" s="194">
        <v>-2614020.63</v>
      </c>
      <c r="L60" s="194"/>
      <c r="M60" s="194">
        <v>-4353072.57</v>
      </c>
    </row>
    <row r="61" spans="1:13" s="17" customFormat="1" ht="16.5" customHeight="1" x14ac:dyDescent="0.4">
      <c r="C61" s="11" t="s">
        <v>310</v>
      </c>
      <c r="E61" s="172" t="s">
        <v>379</v>
      </c>
      <c r="F61" s="25"/>
      <c r="G61" s="194">
        <v>48713028</v>
      </c>
      <c r="H61" s="194"/>
      <c r="I61" s="194">
        <v>500000</v>
      </c>
      <c r="J61" s="194"/>
      <c r="K61" s="194">
        <v>-16240000</v>
      </c>
      <c r="L61" s="194"/>
      <c r="M61" s="194">
        <v>500000</v>
      </c>
    </row>
    <row r="62" spans="1:13" s="17" customFormat="1" ht="16.5" customHeight="1" x14ac:dyDescent="0.4">
      <c r="C62" s="11" t="s">
        <v>309</v>
      </c>
      <c r="E62" s="172" t="s">
        <v>380</v>
      </c>
      <c r="F62" s="25"/>
      <c r="G62" s="194">
        <v>0</v>
      </c>
      <c r="H62" s="194"/>
      <c r="I62" s="194">
        <v>0</v>
      </c>
      <c r="J62" s="194"/>
      <c r="K62" s="194">
        <v>-333323522.30000001</v>
      </c>
      <c r="L62" s="194"/>
      <c r="M62" s="194">
        <v>-1252158704.3</v>
      </c>
    </row>
    <row r="63" spans="1:13" s="17" customFormat="1" ht="16.5" customHeight="1" x14ac:dyDescent="0.4">
      <c r="C63" s="44" t="s">
        <v>298</v>
      </c>
      <c r="E63" s="172"/>
      <c r="F63" s="25"/>
      <c r="G63" s="194">
        <v>4577046.68</v>
      </c>
      <c r="H63" s="194"/>
      <c r="I63" s="194">
        <v>10526494.73</v>
      </c>
      <c r="J63" s="194"/>
      <c r="K63" s="194">
        <v>3518937.9</v>
      </c>
      <c r="L63" s="194"/>
      <c r="M63" s="194">
        <v>9010330.4600000009</v>
      </c>
    </row>
    <row r="64" spans="1:13" ht="16.5" customHeight="1" x14ac:dyDescent="0.4">
      <c r="A64" s="17"/>
      <c r="B64" s="17"/>
      <c r="C64" s="17"/>
      <c r="D64" s="22" t="s">
        <v>270</v>
      </c>
      <c r="E64" s="25"/>
      <c r="F64" s="25"/>
      <c r="G64" s="197">
        <f>SUM(G58:G63)</f>
        <v>75232.089999996126</v>
      </c>
      <c r="H64" s="195"/>
      <c r="I64" s="197">
        <f>SUM(I58:I63)</f>
        <v>6673387.7800000003</v>
      </c>
      <c r="J64" s="195"/>
      <c r="K64" s="197">
        <f>SUM(K58:K63)</f>
        <v>-368658605.03000003</v>
      </c>
      <c r="L64" s="195"/>
      <c r="M64" s="197">
        <f>SUM(M58:M63)</f>
        <v>-1247001446.4099998</v>
      </c>
    </row>
    <row r="65" spans="1:15" ht="16.5" customHeight="1" x14ac:dyDescent="0.4">
      <c r="A65" s="241" t="s">
        <v>190</v>
      </c>
      <c r="B65" s="17"/>
      <c r="C65" s="17"/>
      <c r="D65" s="17"/>
      <c r="E65" s="93"/>
      <c r="F65" s="25"/>
      <c r="G65" s="199"/>
      <c r="H65" s="199"/>
      <c r="I65" s="199"/>
      <c r="J65" s="199"/>
      <c r="K65" s="199"/>
      <c r="L65" s="199"/>
      <c r="M65" s="199"/>
    </row>
    <row r="66" spans="1:15" ht="16.5" customHeight="1" x14ac:dyDescent="0.4">
      <c r="A66" s="241"/>
      <c r="B66" s="17"/>
      <c r="C66" s="17" t="s">
        <v>292</v>
      </c>
      <c r="D66" s="17"/>
      <c r="E66" s="7">
        <v>15</v>
      </c>
      <c r="F66" s="25"/>
      <c r="G66" s="199">
        <v>75000000</v>
      </c>
      <c r="H66" s="199"/>
      <c r="I66" s="199">
        <v>500000000</v>
      </c>
      <c r="J66" s="199"/>
      <c r="K66" s="199">
        <v>75000000</v>
      </c>
      <c r="L66" s="199"/>
      <c r="M66" s="199">
        <v>500000000</v>
      </c>
    </row>
    <row r="67" spans="1:15" ht="16.5" customHeight="1" x14ac:dyDescent="0.4">
      <c r="A67" s="241"/>
      <c r="B67" s="17"/>
      <c r="C67" s="11" t="s">
        <v>272</v>
      </c>
      <c r="D67" s="17"/>
      <c r="E67" s="7">
        <v>19</v>
      </c>
      <c r="F67" s="25"/>
      <c r="G67" s="199">
        <f>151021477.74-104835850.84</f>
        <v>46185626.900000006</v>
      </c>
      <c r="H67" s="199"/>
      <c r="I67" s="199">
        <v>42361238.420000002</v>
      </c>
      <c r="J67" s="199"/>
      <c r="K67" s="199">
        <f>151021477.74-104835850.84</f>
        <v>46185626.900000006</v>
      </c>
      <c r="L67" s="199"/>
      <c r="M67" s="199">
        <v>42361238.420000002</v>
      </c>
    </row>
    <row r="68" spans="1:15" ht="16.5" customHeight="1" x14ac:dyDescent="0.4">
      <c r="A68" s="241"/>
      <c r="B68" s="17"/>
      <c r="C68" s="11" t="s">
        <v>316</v>
      </c>
      <c r="D68" s="17"/>
      <c r="E68" s="7"/>
      <c r="F68" s="25"/>
      <c r="G68" s="199">
        <v>-29008465.079999998</v>
      </c>
      <c r="H68" s="199"/>
      <c r="I68" s="199">
        <v>551761315.67999995</v>
      </c>
      <c r="J68" s="199"/>
      <c r="K68" s="199">
        <v>-29008465.079999998</v>
      </c>
      <c r="L68" s="199"/>
      <c r="M68" s="199">
        <v>551761315.67999995</v>
      </c>
    </row>
    <row r="69" spans="1:15" ht="16.5" customHeight="1" x14ac:dyDescent="0.4">
      <c r="A69" s="17"/>
      <c r="B69" s="17"/>
      <c r="C69" s="21" t="s">
        <v>261</v>
      </c>
      <c r="E69" s="280">
        <v>22</v>
      </c>
      <c r="F69" s="25"/>
      <c r="G69" s="195">
        <v>-146770266.31999999</v>
      </c>
      <c r="H69" s="195"/>
      <c r="I69" s="195">
        <v>-99718387.920000002</v>
      </c>
      <c r="J69" s="195"/>
      <c r="K69" s="195">
        <v>-146770266.31999999</v>
      </c>
      <c r="L69" s="195"/>
      <c r="M69" s="195">
        <v>-99718387.920000002</v>
      </c>
    </row>
    <row r="70" spans="1:15" ht="16.5" customHeight="1" x14ac:dyDescent="0.4">
      <c r="A70" s="17"/>
      <c r="B70" s="17"/>
      <c r="C70" s="21" t="s">
        <v>384</v>
      </c>
      <c r="E70" s="254"/>
      <c r="F70" s="25"/>
      <c r="G70" s="192">
        <v>-67625880</v>
      </c>
      <c r="H70" s="195"/>
      <c r="I70" s="192">
        <v>0</v>
      </c>
      <c r="J70" s="195"/>
      <c r="K70" s="192">
        <v>0</v>
      </c>
      <c r="L70" s="195"/>
      <c r="M70" s="192">
        <v>0</v>
      </c>
    </row>
    <row r="71" spans="1:15" ht="16.5" customHeight="1" x14ac:dyDescent="0.4">
      <c r="A71" s="17"/>
      <c r="B71" s="17"/>
      <c r="C71" s="17"/>
      <c r="D71" s="22" t="s">
        <v>194</v>
      </c>
      <c r="E71" s="25"/>
      <c r="F71" s="25"/>
      <c r="G71" s="192">
        <f>SUM(G66:G70)</f>
        <v>-122218984.49999999</v>
      </c>
      <c r="H71" s="195"/>
      <c r="I71" s="192">
        <f>SUM(I66:I70)</f>
        <v>994404166.17999995</v>
      </c>
      <c r="J71" s="195"/>
      <c r="K71" s="192">
        <f>SUM(K66:K70)</f>
        <v>-54593104.499999985</v>
      </c>
      <c r="L71" s="195"/>
      <c r="M71" s="192">
        <f>SUM(M66:M70)</f>
        <v>994404166.17999995</v>
      </c>
    </row>
    <row r="72" spans="1:15" ht="16.5" customHeight="1" x14ac:dyDescent="0.4">
      <c r="A72" s="17" t="s">
        <v>172</v>
      </c>
      <c r="B72" s="17"/>
      <c r="C72" s="17"/>
      <c r="D72" s="17"/>
      <c r="E72" s="25"/>
      <c r="F72" s="25"/>
      <c r="G72" s="192">
        <v>9535850.2300000004</v>
      </c>
      <c r="H72" s="195"/>
      <c r="I72" s="192">
        <v>7486128.2800000003</v>
      </c>
      <c r="J72" s="195"/>
      <c r="K72" s="192">
        <v>0</v>
      </c>
      <c r="L72" s="195"/>
      <c r="M72" s="192">
        <v>0</v>
      </c>
    </row>
    <row r="73" spans="1:15" ht="16.5" customHeight="1" x14ac:dyDescent="0.4">
      <c r="A73" s="237" t="s">
        <v>184</v>
      </c>
      <c r="B73" s="17"/>
      <c r="C73" s="17"/>
      <c r="D73" s="17"/>
      <c r="E73" s="25"/>
      <c r="F73" s="25"/>
      <c r="G73" s="200">
        <f>+G71+G64+G46+G72</f>
        <v>-89640621.60999994</v>
      </c>
      <c r="H73" s="194"/>
      <c r="I73" s="200">
        <f>+I71+I64+I46+I72</f>
        <v>250435422.96999994</v>
      </c>
      <c r="J73" s="194"/>
      <c r="K73" s="200">
        <f>+K71+K64+K46+K72</f>
        <v>-35739493.660000086</v>
      </c>
      <c r="L73" s="194"/>
      <c r="M73" s="200">
        <f>+M71+M64+M46+M72</f>
        <v>204802990.28000015</v>
      </c>
    </row>
    <row r="74" spans="1:15" ht="16.5" customHeight="1" x14ac:dyDescent="0.4">
      <c r="A74" s="237" t="s">
        <v>328</v>
      </c>
      <c r="B74" s="17"/>
      <c r="C74" s="17"/>
      <c r="D74" s="17"/>
      <c r="E74" s="25"/>
      <c r="F74" s="25"/>
      <c r="G74" s="200">
        <v>341495631.25999999</v>
      </c>
      <c r="H74" s="194"/>
      <c r="I74" s="200">
        <v>150221013.30000001</v>
      </c>
      <c r="J74" s="194"/>
      <c r="K74" s="194">
        <v>144066303.36000001</v>
      </c>
      <c r="L74" s="194"/>
      <c r="M74" s="194">
        <v>90042735.870000005</v>
      </c>
      <c r="O74" s="13"/>
    </row>
    <row r="75" spans="1:15" ht="16.5" customHeight="1" thickBot="1" x14ac:dyDescent="0.45">
      <c r="A75" s="237" t="s">
        <v>329</v>
      </c>
      <c r="B75" s="17"/>
      <c r="C75" s="17"/>
      <c r="D75" s="17"/>
      <c r="E75" s="25"/>
      <c r="F75" s="25"/>
      <c r="G75" s="201">
        <f>SUM(G73:G74)</f>
        <v>251855009.65000004</v>
      </c>
      <c r="H75" s="194"/>
      <c r="I75" s="201">
        <f>SUM(I73:I74)</f>
        <v>400656436.26999998</v>
      </c>
      <c r="J75" s="194"/>
      <c r="K75" s="201">
        <f>SUM(K73:K74)</f>
        <v>108326809.69999993</v>
      </c>
      <c r="L75" s="194"/>
      <c r="M75" s="201">
        <f>SUM(M73:M74)</f>
        <v>294845726.15000015</v>
      </c>
    </row>
    <row r="76" spans="1:15" ht="16.5" customHeight="1" thickTop="1" x14ac:dyDescent="0.4">
      <c r="E76" s="257"/>
      <c r="F76" s="257"/>
      <c r="G76" s="190"/>
      <c r="H76" s="190"/>
      <c r="I76" s="190"/>
      <c r="J76" s="190"/>
      <c r="K76" s="190"/>
      <c r="L76" s="190"/>
      <c r="M76" s="190"/>
    </row>
    <row r="77" spans="1:15" ht="16.5" customHeight="1" x14ac:dyDescent="0.4">
      <c r="A77" s="276" t="s">
        <v>365</v>
      </c>
      <c r="B77" s="276"/>
      <c r="C77" s="276"/>
      <c r="D77" s="276"/>
      <c r="E77" s="277"/>
      <c r="F77" s="278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A78" s="276"/>
      <c r="B78" s="279" t="s">
        <v>366</v>
      </c>
      <c r="C78" s="276"/>
      <c r="D78" s="276"/>
      <c r="E78" s="277"/>
      <c r="F78" s="278"/>
      <c r="G78" s="152">
        <v>64953028</v>
      </c>
      <c r="H78" s="152"/>
      <c r="I78" s="152">
        <v>0</v>
      </c>
      <c r="J78" s="152"/>
      <c r="K78" s="152">
        <v>0</v>
      </c>
      <c r="L78" s="152"/>
      <c r="M78" s="152">
        <v>0</v>
      </c>
    </row>
    <row r="79" spans="1:15" ht="16.5" customHeight="1" x14ac:dyDescent="0.4">
      <c r="A79" s="276"/>
      <c r="B79" s="271" t="s">
        <v>367</v>
      </c>
      <c r="C79" s="276"/>
      <c r="D79" s="276"/>
      <c r="E79" s="277"/>
      <c r="F79" s="278"/>
      <c r="G79" s="152">
        <v>-64953028</v>
      </c>
      <c r="H79" s="152"/>
      <c r="I79" s="152">
        <v>0</v>
      </c>
      <c r="J79" s="152"/>
      <c r="K79" s="152">
        <v>0</v>
      </c>
      <c r="L79" s="152"/>
      <c r="M79" s="152">
        <v>0</v>
      </c>
    </row>
    <row r="80" spans="1:15" ht="16.5" customHeight="1" x14ac:dyDescent="0.4">
      <c r="A80" s="276"/>
      <c r="B80" s="276" t="s">
        <v>368</v>
      </c>
      <c r="C80" s="276"/>
      <c r="D80" s="276"/>
      <c r="E80" s="277"/>
      <c r="F80" s="278"/>
      <c r="G80" s="152">
        <v>327739195.16000003</v>
      </c>
      <c r="H80" s="152"/>
      <c r="I80" s="152">
        <v>0</v>
      </c>
      <c r="J80" s="152"/>
      <c r="K80" s="152">
        <v>0</v>
      </c>
      <c r="L80" s="152"/>
      <c r="M80" s="152">
        <v>0</v>
      </c>
    </row>
    <row r="81" spans="1:25" ht="16.5" customHeight="1" x14ac:dyDescent="0.4">
      <c r="A81" s="276"/>
      <c r="B81" s="276" t="s">
        <v>369</v>
      </c>
      <c r="C81" s="276"/>
      <c r="D81" s="276"/>
      <c r="E81" s="277"/>
      <c r="F81" s="278"/>
      <c r="G81" s="152">
        <v>-327739195.16000003</v>
      </c>
      <c r="H81" s="152"/>
      <c r="I81" s="152">
        <v>0</v>
      </c>
      <c r="J81" s="152"/>
      <c r="K81" s="152">
        <v>0</v>
      </c>
      <c r="L81" s="152"/>
      <c r="M81" s="152">
        <v>0</v>
      </c>
    </row>
    <row r="82" spans="1:25" ht="16.5" customHeight="1" x14ac:dyDescent="0.4">
      <c r="B82" s="22" t="s">
        <v>261</v>
      </c>
      <c r="E82" s="172" t="s">
        <v>386</v>
      </c>
      <c r="F82" s="257"/>
      <c r="G82" s="152">
        <v>104835850.84</v>
      </c>
      <c r="H82" s="152"/>
      <c r="I82" s="152">
        <v>0</v>
      </c>
      <c r="J82" s="152"/>
      <c r="K82" s="152">
        <v>104835850.84</v>
      </c>
      <c r="L82" s="152"/>
      <c r="M82" s="152">
        <v>0</v>
      </c>
    </row>
    <row r="83" spans="1:25" ht="16.5" customHeight="1" x14ac:dyDescent="0.4">
      <c r="E83" s="172"/>
      <c r="F83" s="257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E84" s="172"/>
      <c r="F84" s="275"/>
      <c r="G84" s="152"/>
      <c r="H84" s="152"/>
      <c r="I84" s="152"/>
      <c r="J84" s="152"/>
      <c r="K84" s="152"/>
      <c r="L84" s="152"/>
      <c r="M84" s="152"/>
    </row>
    <row r="85" spans="1:25" ht="16.5" customHeight="1" x14ac:dyDescent="0.4">
      <c r="A85" s="17" t="s">
        <v>301</v>
      </c>
      <c r="E85" s="172"/>
      <c r="F85" s="257"/>
      <c r="G85" s="152"/>
      <c r="H85" s="152"/>
      <c r="I85" s="152"/>
      <c r="J85" s="152"/>
      <c r="K85" s="152"/>
      <c r="L85" s="152"/>
      <c r="M85" s="152"/>
    </row>
    <row r="86" spans="1:25" ht="16.5" customHeight="1" x14ac:dyDescent="0.4">
      <c r="E86" s="254"/>
      <c r="F86" s="257"/>
      <c r="G86" s="152"/>
      <c r="H86" s="152"/>
      <c r="I86" s="152"/>
      <c r="J86" s="152"/>
      <c r="K86" s="152"/>
      <c r="L86" s="152"/>
      <c r="M86" s="152"/>
    </row>
    <row r="87" spans="1:25" ht="16.5" customHeight="1" x14ac:dyDescent="0.4">
      <c r="E87" s="274"/>
      <c r="F87" s="275"/>
      <c r="G87" s="152"/>
      <c r="H87" s="152"/>
      <c r="I87" s="152"/>
      <c r="J87" s="152"/>
      <c r="K87" s="152"/>
      <c r="L87" s="152"/>
      <c r="M87" s="152"/>
    </row>
    <row r="88" spans="1:25" ht="16.5" customHeight="1" x14ac:dyDescent="0.4">
      <c r="E88" s="274"/>
      <c r="F88" s="275"/>
      <c r="G88" s="152"/>
      <c r="H88" s="152"/>
      <c r="I88" s="152"/>
      <c r="J88" s="152"/>
      <c r="K88" s="152"/>
      <c r="L88" s="152"/>
      <c r="M88" s="152"/>
    </row>
    <row r="89" spans="1:25" ht="16.5" customHeight="1" x14ac:dyDescent="0.4">
      <c r="G89" s="154"/>
      <c r="H89" s="154"/>
      <c r="I89" s="154"/>
      <c r="J89" s="154"/>
      <c r="L89" s="154"/>
      <c r="M89" s="154"/>
    </row>
    <row r="90" spans="1:25" ht="16.5" customHeight="1" x14ac:dyDescent="0.45">
      <c r="A90" s="158"/>
      <c r="G90" s="154"/>
      <c r="H90" s="154"/>
      <c r="I90" s="154"/>
      <c r="J90" s="154"/>
      <c r="L90" s="154"/>
      <c r="M90" s="154"/>
    </row>
    <row r="91" spans="1:25" ht="16.5" customHeight="1" x14ac:dyDescent="0.45">
      <c r="A91" s="158"/>
      <c r="G91" s="154"/>
      <c r="H91" s="154"/>
      <c r="I91" s="154"/>
      <c r="J91" s="154"/>
      <c r="L91" s="154"/>
      <c r="M91" s="154"/>
    </row>
    <row r="92" spans="1:25" ht="16.5" customHeight="1" x14ac:dyDescent="0.4">
      <c r="A92" s="155"/>
      <c r="G92" s="154"/>
      <c r="H92" s="154"/>
      <c r="I92" s="154"/>
      <c r="J92" s="154"/>
      <c r="L92" s="154"/>
      <c r="M92" s="154"/>
    </row>
    <row r="93" spans="1:25" ht="16.5" customHeight="1" x14ac:dyDescent="0.4">
      <c r="A93" s="155"/>
      <c r="B93" s="30" t="s">
        <v>145</v>
      </c>
      <c r="C93" s="254"/>
      <c r="D93" s="30"/>
      <c r="E93" s="254"/>
      <c r="F93" s="30" t="s">
        <v>145</v>
      </c>
      <c r="G93" s="174"/>
      <c r="H93" s="174"/>
      <c r="I93" s="174"/>
      <c r="J93" s="174"/>
      <c r="K93" s="174"/>
      <c r="L93" s="174"/>
      <c r="M93" s="174"/>
    </row>
    <row r="94" spans="1:25" ht="16.5" customHeight="1" x14ac:dyDescent="0.4">
      <c r="A94" s="11"/>
      <c r="G94" s="154"/>
      <c r="H94" s="154"/>
      <c r="I94" s="154"/>
      <c r="J94" s="154"/>
      <c r="L94" s="154"/>
      <c r="M94" s="154"/>
    </row>
    <row r="95" spans="1:25" s="5" customFormat="1" ht="16.5" customHeight="1" x14ac:dyDescent="0.45">
      <c r="A95" s="301"/>
      <c r="B95" s="301"/>
      <c r="C95" s="301"/>
      <c r="D95" s="301"/>
      <c r="E95" s="301"/>
      <c r="F95" s="301"/>
      <c r="G95" s="301"/>
      <c r="H95" s="301"/>
      <c r="I95" s="301"/>
      <c r="J95" s="301"/>
      <c r="K95" s="301"/>
      <c r="L95" s="301"/>
      <c r="M95" s="301"/>
      <c r="N95" s="3"/>
      <c r="O95" s="3"/>
      <c r="P95" s="9"/>
      <c r="Q95" s="3"/>
      <c r="R95" s="3"/>
      <c r="S95" s="3"/>
      <c r="T95" s="3"/>
      <c r="U95" s="3"/>
      <c r="V95" s="3"/>
      <c r="W95" s="3"/>
      <c r="X95" s="3"/>
      <c r="Y95" s="3"/>
    </row>
    <row r="96" spans="1:25" ht="16.5" hidden="1" customHeight="1" x14ac:dyDescent="0.4">
      <c r="E96" s="257"/>
      <c r="F96" s="257"/>
      <c r="G96" s="154"/>
      <c r="H96" s="154"/>
      <c r="I96" s="154"/>
      <c r="J96" s="154"/>
      <c r="L96" s="154"/>
      <c r="M96" s="154"/>
    </row>
    <row r="97" spans="4:13" ht="16.5" hidden="1" customHeight="1" x14ac:dyDescent="0.4">
      <c r="D97" s="12" t="s">
        <v>211</v>
      </c>
      <c r="E97" s="257"/>
      <c r="F97" s="257"/>
      <c r="G97" s="152">
        <v>251855009.65000001</v>
      </c>
      <c r="H97" s="153"/>
      <c r="I97" s="152">
        <v>400656436.26999998</v>
      </c>
      <c r="J97" s="153"/>
      <c r="K97" s="152">
        <v>108326809.7</v>
      </c>
      <c r="L97" s="152"/>
      <c r="M97" s="152">
        <v>294845726.14999998</v>
      </c>
    </row>
    <row r="98" spans="4:13" ht="16.5" hidden="1" customHeight="1" x14ac:dyDescent="0.4">
      <c r="D98" s="12" t="s">
        <v>212</v>
      </c>
      <c r="E98" s="257"/>
      <c r="F98" s="257"/>
      <c r="G98" s="154">
        <f>+G97-G75</f>
        <v>0</v>
      </c>
      <c r="H98" s="154"/>
      <c r="I98" s="154">
        <f>+I97-I75</f>
        <v>0</v>
      </c>
      <c r="J98" s="154"/>
      <c r="K98" s="154">
        <f>+K97-K75</f>
        <v>0</v>
      </c>
      <c r="L98" s="154"/>
      <c r="M98" s="154">
        <f>+M97-M75</f>
        <v>0</v>
      </c>
    </row>
    <row r="99" spans="4:13" ht="16.5" customHeight="1" x14ac:dyDescent="0.4">
      <c r="E99" s="257"/>
      <c r="F99" s="257"/>
      <c r="G99" s="154"/>
      <c r="H99" s="154"/>
      <c r="I99" s="154"/>
      <c r="J99" s="154"/>
      <c r="L99" s="154"/>
      <c r="M99" s="154"/>
    </row>
    <row r="100" spans="4:13" ht="16.5" customHeight="1" x14ac:dyDescent="0.4">
      <c r="E100" s="257"/>
      <c r="F100" s="257"/>
      <c r="G100" s="154"/>
      <c r="H100" s="154"/>
      <c r="I100" s="154"/>
      <c r="J100" s="154"/>
      <c r="L100" s="154"/>
      <c r="M100" s="154"/>
    </row>
    <row r="101" spans="4:13" ht="16.5" customHeight="1" x14ac:dyDescent="0.4">
      <c r="E101" s="257"/>
      <c r="F101" s="257"/>
      <c r="G101" s="154"/>
      <c r="H101" s="154"/>
      <c r="I101" s="154"/>
      <c r="J101" s="154"/>
      <c r="L101" s="154"/>
      <c r="M101" s="154"/>
    </row>
    <row r="102" spans="4:13" ht="16.5" customHeight="1" x14ac:dyDescent="0.4">
      <c r="E102" s="257"/>
      <c r="F102" s="257"/>
      <c r="G102" s="154"/>
      <c r="H102" s="154"/>
      <c r="I102" s="154"/>
      <c r="J102" s="154"/>
      <c r="L102" s="154"/>
      <c r="M102" s="154"/>
    </row>
    <row r="103" spans="4:13" ht="16.5" customHeight="1" x14ac:dyDescent="0.4">
      <c r="E103" s="257"/>
      <c r="F103" s="257"/>
      <c r="G103" s="154"/>
      <c r="H103" s="154"/>
      <c r="I103" s="154"/>
      <c r="J103" s="154"/>
      <c r="L103" s="154"/>
      <c r="M103" s="154"/>
    </row>
    <row r="104" spans="4:13" ht="16.5" customHeight="1" x14ac:dyDescent="0.4">
      <c r="E104" s="257"/>
      <c r="F104" s="257"/>
      <c r="G104" s="154"/>
      <c r="H104" s="154"/>
      <c r="I104" s="154"/>
      <c r="J104" s="154"/>
      <c r="L104" s="154"/>
      <c r="M104" s="154"/>
    </row>
    <row r="105" spans="4:13" ht="16.5" customHeight="1" x14ac:dyDescent="0.4">
      <c r="E105" s="257"/>
      <c r="F105" s="257"/>
    </row>
    <row r="106" spans="4:13" ht="16.5" customHeight="1" x14ac:dyDescent="0.4">
      <c r="E106" s="257"/>
      <c r="F106" s="257"/>
    </row>
    <row r="107" spans="4:13" ht="16.5" customHeight="1" x14ac:dyDescent="0.4">
      <c r="E107" s="257"/>
      <c r="F107" s="257"/>
    </row>
    <row r="108" spans="4:13" ht="16.5" customHeight="1" x14ac:dyDescent="0.4">
      <c r="E108" s="257"/>
      <c r="F108" s="257"/>
    </row>
    <row r="109" spans="4:13" ht="16.5" customHeight="1" x14ac:dyDescent="0.4">
      <c r="E109" s="257"/>
      <c r="F109" s="257"/>
    </row>
    <row r="110" spans="4:13" ht="16.5" customHeight="1" x14ac:dyDescent="0.4">
      <c r="E110" s="257"/>
      <c r="F110" s="257"/>
    </row>
    <row r="111" spans="4:13" ht="16.5" customHeight="1" x14ac:dyDescent="0.4">
      <c r="E111" s="257"/>
      <c r="F111" s="257"/>
    </row>
    <row r="112" spans="4:13" ht="16.5" customHeight="1" x14ac:dyDescent="0.4">
      <c r="E112" s="257"/>
      <c r="F112" s="257"/>
    </row>
    <row r="113" spans="5:6" ht="16.5" customHeight="1" x14ac:dyDescent="0.4">
      <c r="E113" s="257"/>
      <c r="F113" s="257"/>
    </row>
    <row r="114" spans="5:6" ht="16.5" customHeight="1" x14ac:dyDescent="0.4">
      <c r="E114" s="257"/>
      <c r="F114" s="257"/>
    </row>
    <row r="115" spans="5:6" ht="16.5" customHeight="1" x14ac:dyDescent="0.4">
      <c r="E115" s="257"/>
      <c r="F115" s="257"/>
    </row>
    <row r="116" spans="5:6" ht="16.5" customHeight="1" x14ac:dyDescent="0.4">
      <c r="E116" s="257"/>
      <c r="F116" s="257"/>
    </row>
    <row r="117" spans="5:6" ht="16.5" customHeight="1" x14ac:dyDescent="0.4">
      <c r="E117" s="257"/>
      <c r="F117" s="257"/>
    </row>
    <row r="118" spans="5:6" ht="16.5" customHeight="1" x14ac:dyDescent="0.4">
      <c r="E118" s="257"/>
      <c r="F118" s="257"/>
    </row>
    <row r="119" spans="5:6" ht="16.5" customHeight="1" x14ac:dyDescent="0.4">
      <c r="E119" s="257"/>
      <c r="F119" s="257"/>
    </row>
    <row r="120" spans="5:6" ht="16.5" customHeight="1" x14ac:dyDescent="0.4">
      <c r="E120" s="257"/>
      <c r="F120" s="257"/>
    </row>
    <row r="121" spans="5:6" ht="16.5" customHeight="1" x14ac:dyDescent="0.4">
      <c r="E121" s="257"/>
      <c r="F121" s="257"/>
    </row>
    <row r="122" spans="5:6" ht="16.5" customHeight="1" x14ac:dyDescent="0.4">
      <c r="E122" s="257"/>
      <c r="F122" s="257"/>
    </row>
    <row r="123" spans="5:6" ht="16.5" customHeight="1" x14ac:dyDescent="0.4">
      <c r="E123" s="257"/>
      <c r="F123" s="257"/>
    </row>
    <row r="124" spans="5:6" ht="16.5" customHeight="1" x14ac:dyDescent="0.4">
      <c r="E124" s="257"/>
      <c r="F124" s="257"/>
    </row>
  </sheetData>
  <mergeCells count="11">
    <mergeCell ref="K9:M9"/>
    <mergeCell ref="K2:M2"/>
    <mergeCell ref="A56:M56"/>
    <mergeCell ref="A95:M95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5" max="12" man="1"/>
  </rowBreaks>
  <ignoredErrors>
    <ignoredError sqref="E64:F64" numberStoredAsText="1"/>
    <ignoredError sqref="H64 L64 J64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303" t="s">
        <v>71</v>
      </c>
      <c r="I4" s="303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84" t="s">
        <v>71</v>
      </c>
      <c r="L3" s="284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BS_Q2-65</vt:lpstr>
      <vt:lpstr>PL_Q2-65</vt:lpstr>
      <vt:lpstr>Changed-Conso</vt:lpstr>
      <vt:lpstr>Changed-Com</vt:lpstr>
      <vt:lpstr>CashFlow</vt:lpstr>
      <vt:lpstr>Equity</vt:lpstr>
      <vt:lpstr>Conso_Q150</vt:lpstr>
      <vt:lpstr>CashFlow!OLE_LINK3</vt:lpstr>
      <vt:lpstr>'BS_Q2-65'!Print_Area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'PL_Q2-65'!Print_Area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2022-08-10T10:05:03Z</cp:lastPrinted>
  <dcterms:created xsi:type="dcterms:W3CDTF">2003-04-30T06:44:25Z</dcterms:created>
  <dcterms:modified xsi:type="dcterms:W3CDTF">2022-08-10T10:05:09Z</dcterms:modified>
</cp:coreProperties>
</file>