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2\Q4-2022\"/>
    </mc:Choice>
  </mc:AlternateContent>
  <xr:revisionPtr revIDLastSave="0" documentId="13_ncr:1_{1B34E0F3-22BF-4FD3-B711-BB59406ED874}" xr6:coauthVersionLast="47" xr6:coauthVersionMax="47" xr10:uidLastSave="{00000000-0000-0000-0000-000000000000}"/>
  <bookViews>
    <workbookView xWindow="-120" yWindow="-120" windowWidth="29040" windowHeight="15840" tabRatio="658" xr2:uid="{00000000-000D-0000-FFFF-FFFF00000000}"/>
  </bookViews>
  <sheets>
    <sheet name="งบแสดงฐานะการเงิน Q4_65" sheetId="53" r:id="rId1"/>
    <sheet name="เปลี่ยนแปลงรวม" sheetId="49" r:id="rId2"/>
    <sheet name="เปลี่ยนแปลงเฉพาะ" sheetId="48" r:id="rId3"/>
    <sheet name="งบกำไรขาดทุน Q4_65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Q4_65'!$A$1:$L$137</definedName>
    <definedName name="chaiyut" localSheetId="3">'งบกำไรขาดทุน Q4_65'!$A$1:$L$97</definedName>
    <definedName name="_xlnm.Database">#REF!</definedName>
    <definedName name="OLE_LINK3" localSheetId="4">งบกระแส!$A$97</definedName>
    <definedName name="prattana" localSheetId="4">งบกระแส!$A$1:$M$98</definedName>
    <definedName name="_xlnm.Print_Area" localSheetId="2">เปลี่ยนแปลงเฉพาะ!$A$1:$V$42</definedName>
    <definedName name="_xlnm.Print_Area" localSheetId="1">เปลี่ยนแปลงรวม!$A$1:$AB$45</definedName>
    <definedName name="_xlnm.Print_Area" localSheetId="0">'งบแสดงฐานะการเงิน Q4_65'!$A$1:$L$136</definedName>
    <definedName name="_xlnm.Print_Area" localSheetId="4">งบกระแส!$A$1:$M$98</definedName>
    <definedName name="_xlnm.Print_Area" localSheetId="3">'งบกำไรขาดทุน Q4_65'!$A$1:$L$97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7" i="49" l="1"/>
  <c r="AB17" i="49" s="1"/>
  <c r="R21" i="49"/>
  <c r="T23" i="49"/>
  <c r="T21" i="49"/>
  <c r="N20" i="49"/>
  <c r="P20" i="49" s="1"/>
  <c r="H18" i="49"/>
  <c r="F16" i="49"/>
  <c r="D16" i="49"/>
  <c r="R32" i="48"/>
  <c r="T24" i="48"/>
  <c r="T22" i="48" s="1"/>
  <c r="P21" i="48"/>
  <c r="R21" i="48" s="1"/>
  <c r="H19" i="48"/>
  <c r="F18" i="48"/>
  <c r="D18" i="48"/>
  <c r="V18" i="48" s="1"/>
  <c r="F17" i="48"/>
  <c r="D17" i="48"/>
  <c r="M75" i="52"/>
  <c r="M65" i="52"/>
  <c r="I75" i="52"/>
  <c r="I65" i="52"/>
  <c r="L27" i="50"/>
  <c r="L21" i="50"/>
  <c r="L8" i="50"/>
  <c r="H27" i="50"/>
  <c r="H21" i="50"/>
  <c r="L78" i="53"/>
  <c r="L71" i="53"/>
  <c r="H78" i="53"/>
  <c r="H71" i="53"/>
  <c r="L38" i="53"/>
  <c r="L26" i="53"/>
  <c r="H38" i="53"/>
  <c r="H26" i="53"/>
  <c r="L28" i="50" l="1"/>
  <c r="L30" i="50" s="1"/>
  <c r="L32" i="50"/>
  <c r="L34" i="50" s="1"/>
  <c r="H28" i="50"/>
  <c r="H30" i="50" s="1"/>
  <c r="L39" i="53"/>
  <c r="L80" i="53"/>
  <c r="H80" i="53"/>
  <c r="H39" i="53"/>
  <c r="K100" i="52"/>
  <c r="G100" i="52"/>
  <c r="R22" i="48" l="1"/>
  <c r="L38" i="50"/>
  <c r="L36" i="50"/>
  <c r="L41" i="50"/>
  <c r="H32" i="50"/>
  <c r="H34" i="50" s="1"/>
  <c r="V32" i="48"/>
  <c r="V31" i="49"/>
  <c r="X31" i="49" s="1"/>
  <c r="AB31" i="49" s="1"/>
  <c r="P21" i="49" l="1"/>
  <c r="H41" i="50"/>
  <c r="H38" i="50"/>
  <c r="H36" i="50"/>
  <c r="L7" i="53"/>
  <c r="F26" i="53" l="1"/>
  <c r="P33" i="49"/>
  <c r="V20" i="49"/>
  <c r="V18" i="49"/>
  <c r="X18" i="49" s="1"/>
  <c r="AB18" i="49" s="1"/>
  <c r="V16" i="49"/>
  <c r="X16" i="49" s="1"/>
  <c r="AB16" i="49" s="1"/>
  <c r="V19" i="48"/>
  <c r="V17" i="48"/>
  <c r="J26" i="53" l="1"/>
  <c r="X20" i="49"/>
  <c r="AB20" i="49" s="1"/>
  <c r="M7" i="52" l="1"/>
  <c r="R34" i="48"/>
  <c r="V34" i="48" s="1"/>
  <c r="V31" i="48"/>
  <c r="V33" i="49"/>
  <c r="X33" i="49" s="1"/>
  <c r="AB33" i="49" s="1"/>
  <c r="V30" i="49"/>
  <c r="X30" i="49" s="1"/>
  <c r="AB30" i="49" s="1"/>
  <c r="V13" i="49"/>
  <c r="X13" i="49" s="1"/>
  <c r="L73" i="50"/>
  <c r="L67" i="50"/>
  <c r="H73" i="50"/>
  <c r="H67" i="50"/>
  <c r="M10" i="52" l="1"/>
  <c r="M24" i="52" s="1"/>
  <c r="M40" i="52" s="1"/>
  <c r="M43" i="52" s="1"/>
  <c r="M78" i="52" s="1"/>
  <c r="M80" i="52" s="1"/>
  <c r="I10" i="52"/>
  <c r="I24" i="52" s="1"/>
  <c r="I40" i="52" s="1"/>
  <c r="I43" i="52" s="1"/>
  <c r="I78" i="52" s="1"/>
  <c r="I80" i="52" s="1"/>
  <c r="F27" i="50"/>
  <c r="J27" i="50"/>
  <c r="T36" i="49"/>
  <c r="T34" i="49" s="1"/>
  <c r="F71" i="53"/>
  <c r="V24" i="48"/>
  <c r="V20" i="48"/>
  <c r="V14" i="48"/>
  <c r="K7" i="52"/>
  <c r="K56" i="52" s="1"/>
  <c r="M56" i="52"/>
  <c r="L56" i="50"/>
  <c r="P79" i="52"/>
  <c r="L53" i="53"/>
  <c r="L99" i="53" s="1"/>
  <c r="J21" i="50"/>
  <c r="K65" i="52"/>
  <c r="J71" i="53"/>
  <c r="F38" i="53"/>
  <c r="J38" i="53"/>
  <c r="Z34" i="49"/>
  <c r="Z38" i="49" s="1"/>
  <c r="F116" i="53" s="1"/>
  <c r="J8" i="50"/>
  <c r="J56" i="50" s="1"/>
  <c r="F78" i="53"/>
  <c r="J78" i="53"/>
  <c r="A3" i="52"/>
  <c r="A52" i="52" s="1"/>
  <c r="K6" i="52"/>
  <c r="K55" i="52" s="1"/>
  <c r="G55" i="52"/>
  <c r="G56" i="52"/>
  <c r="I56" i="52"/>
  <c r="G65" i="52"/>
  <c r="G75" i="52"/>
  <c r="K75" i="52"/>
  <c r="O79" i="52"/>
  <c r="V21" i="48"/>
  <c r="D26" i="48"/>
  <c r="F26" i="48"/>
  <c r="H26" i="48"/>
  <c r="P26" i="48"/>
  <c r="V28" i="48"/>
  <c r="D37" i="48"/>
  <c r="F37" i="48"/>
  <c r="J109" i="53" s="1"/>
  <c r="H37" i="48"/>
  <c r="J110" i="53" s="1"/>
  <c r="P37" i="48"/>
  <c r="J112" i="53" s="1"/>
  <c r="V19" i="49"/>
  <c r="X19" i="49" s="1"/>
  <c r="AB19" i="49" s="1"/>
  <c r="R25" i="49"/>
  <c r="Z25" i="49"/>
  <c r="D25" i="49"/>
  <c r="F25" i="49"/>
  <c r="H25" i="49"/>
  <c r="J25" i="49"/>
  <c r="L25" i="49"/>
  <c r="N25" i="49"/>
  <c r="V27" i="49"/>
  <c r="X27" i="49" s="1"/>
  <c r="AB27" i="49" s="1"/>
  <c r="V32" i="49"/>
  <c r="X32" i="49" s="1"/>
  <c r="R34" i="49"/>
  <c r="R38" i="49" s="1"/>
  <c r="D38" i="49"/>
  <c r="F38" i="49"/>
  <c r="F109" i="53" s="1"/>
  <c r="H38" i="49"/>
  <c r="F110" i="53" s="1"/>
  <c r="J38" i="49"/>
  <c r="L38" i="49"/>
  <c r="N38" i="49"/>
  <c r="F112" i="53" s="1"/>
  <c r="F21" i="50"/>
  <c r="A50" i="50"/>
  <c r="A52" i="50"/>
  <c r="F55" i="50"/>
  <c r="J55" i="50"/>
  <c r="F56" i="50"/>
  <c r="H56" i="50"/>
  <c r="F67" i="50"/>
  <c r="J67" i="50"/>
  <c r="F73" i="50"/>
  <c r="J73" i="50"/>
  <c r="J7" i="53"/>
  <c r="J53" i="53" s="1"/>
  <c r="J99" i="53" s="1"/>
  <c r="A48" i="53"/>
  <c r="A94" i="53" s="1"/>
  <c r="A49" i="53"/>
  <c r="A95" i="53" s="1"/>
  <c r="A50" i="53"/>
  <c r="A96" i="53" s="1"/>
  <c r="F53" i="53"/>
  <c r="F99" i="53" s="1"/>
  <c r="H53" i="53"/>
  <c r="H99" i="53" s="1"/>
  <c r="H115" i="53"/>
  <c r="H117" i="53" s="1"/>
  <c r="L115" i="53"/>
  <c r="L116" i="53"/>
  <c r="J39" i="53" l="1"/>
  <c r="J28" i="50"/>
  <c r="J30" i="50" s="1"/>
  <c r="F39" i="53"/>
  <c r="J80" i="53"/>
  <c r="F80" i="53"/>
  <c r="F28" i="50"/>
  <c r="F30" i="50" s="1"/>
  <c r="T26" i="48"/>
  <c r="V36" i="49"/>
  <c r="X36" i="49" s="1"/>
  <c r="AB36" i="49" s="1"/>
  <c r="V23" i="49"/>
  <c r="X23" i="49" s="1"/>
  <c r="AB23" i="49" s="1"/>
  <c r="L117" i="53"/>
  <c r="W28" i="48" s="1"/>
  <c r="AD27" i="49"/>
  <c r="H118" i="53"/>
  <c r="H137" i="53" s="1"/>
  <c r="L58" i="50"/>
  <c r="L69" i="50" s="1"/>
  <c r="L72" i="50" s="1"/>
  <c r="L74" i="50" s="1"/>
  <c r="M101" i="52"/>
  <c r="H58" i="50"/>
  <c r="H69" i="50" s="1"/>
  <c r="H72" i="50" s="1"/>
  <c r="H74" i="50" s="1"/>
  <c r="I101" i="52"/>
  <c r="T38" i="49"/>
  <c r="V34" i="49"/>
  <c r="AB32" i="49"/>
  <c r="AB13" i="49"/>
  <c r="V21" i="49"/>
  <c r="T25" i="49"/>
  <c r="T37" i="48"/>
  <c r="V33" i="48"/>
  <c r="F32" i="50" l="1"/>
  <c r="F58" i="50" s="1"/>
  <c r="F69" i="50" s="1"/>
  <c r="F72" i="50" s="1"/>
  <c r="F74" i="50" s="1"/>
  <c r="J32" i="50"/>
  <c r="J58" i="50" s="1"/>
  <c r="J69" i="50" s="1"/>
  <c r="J72" i="50" s="1"/>
  <c r="J74" i="50" s="1"/>
  <c r="F34" i="50"/>
  <c r="F36" i="50" s="1"/>
  <c r="V25" i="49"/>
  <c r="L118" i="53"/>
  <c r="L137" i="53" s="1"/>
  <c r="P25" i="49"/>
  <c r="V38" i="49"/>
  <c r="F114" i="53" s="1"/>
  <c r="K10" i="52" l="1"/>
  <c r="K24" i="52" s="1"/>
  <c r="K40" i="52" s="1"/>
  <c r="K43" i="52" s="1"/>
  <c r="K78" i="52" s="1"/>
  <c r="K80" i="52" s="1"/>
  <c r="P80" i="52" s="1"/>
  <c r="G10" i="52"/>
  <c r="G24" i="52" s="1"/>
  <c r="G40" i="52" s="1"/>
  <c r="G43" i="52" s="1"/>
  <c r="G78" i="52" s="1"/>
  <c r="G80" i="52" s="1"/>
  <c r="G101" i="52" s="1"/>
  <c r="J34" i="50"/>
  <c r="F38" i="50"/>
  <c r="P34" i="49"/>
  <c r="P38" i="49" s="1"/>
  <c r="F113" i="53" s="1"/>
  <c r="F115" i="53" s="1"/>
  <c r="F117" i="53" s="1"/>
  <c r="F118" i="53" s="1"/>
  <c r="F137" i="53" s="1"/>
  <c r="F41" i="50"/>
  <c r="X21" i="49"/>
  <c r="V22" i="48"/>
  <c r="V26" i="48" s="1"/>
  <c r="W26" i="48" s="1"/>
  <c r="R26" i="48"/>
  <c r="K101" i="52" l="1"/>
  <c r="O80" i="52"/>
  <c r="J38" i="50"/>
  <c r="J41" i="50"/>
  <c r="R35" i="48"/>
  <c r="J36" i="50"/>
  <c r="X34" i="49"/>
  <c r="AB34" i="49" s="1"/>
  <c r="AB38" i="49" s="1"/>
  <c r="AD38" i="49" s="1"/>
  <c r="AB21" i="49"/>
  <c r="AB25" i="49" s="1"/>
  <c r="X25" i="49"/>
  <c r="R37" i="48" l="1"/>
  <c r="J113" i="53" s="1"/>
  <c r="J115" i="53" s="1"/>
  <c r="J117" i="53" s="1"/>
  <c r="J118" i="53" s="1"/>
  <c r="J137" i="53" s="1"/>
  <c r="V35" i="48"/>
  <c r="V37" i="48" s="1"/>
  <c r="W37" i="48" s="1"/>
  <c r="X38" i="49"/>
</calcChain>
</file>

<file path=xl/sharedStrings.xml><?xml version="1.0" encoding="utf-8"?>
<sst xmlns="http://schemas.openxmlformats.org/spreadsheetml/2006/main" count="375" uniqueCount="246">
  <si>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</si>
  <si>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</si>
  <si>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</si>
  <si>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</si>
  <si>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</si>
  <si>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</si>
  <si>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</si>
  <si>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</si>
  <si>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</si>
  <si>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</si>
  <si>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</si>
  <si>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</si>
  <si>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</si>
  <si>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</si>
  <si>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</si>
  <si>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</si>
  <si>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</si>
  <si>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</si>
  <si>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</si>
  <si>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</si>
  <si>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</si>
  <si>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</si>
  <si>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</si>
  <si>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</si>
  <si>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</si>
  <si>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</si>
  <si>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</si>
  <si>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</si>
  <si>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</si>
  <si>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</si>
  <si>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</si>
  <si>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</si>
  <si>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</si>
  <si>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</si>
  <si>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</si>
  <si>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</si>
  <si>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</si>
  <si>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</si>
  <si>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</si>
  <si>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</si>
  <si>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</si>
  <si>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</si>
  <si>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</si>
  <si>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</si>
  <si>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</si>
  <si>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</si>
  <si>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</si>
  <si>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</si>
  <si>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</si>
  <si>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</si>
  <si>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</si>
  <si>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</si>
  <si>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</si>
  <si>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</si>
  <si>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</si>
  <si>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</si>
  <si>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</si>
  <si>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</si>
  <si>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</si>
  <si>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</si>
  <si>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</si>
  <si>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</si>
  <si>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</si>
  <si>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</si>
  <si>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</si>
  <si>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</si>
  <si>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</si>
  <si>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</si>
  <si>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</si>
  <si>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</si>
  <si>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</si>
  <si>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</si>
  <si>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</si>
  <si>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</si>
  <si>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</si>
  <si>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</si>
  <si>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</si>
  <si>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</si>
  <si>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</si>
  <si>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</si>
  <si>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</si>
  <si>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</si>
  <si>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</si>
  <si>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</si>
  <si>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</si>
  <si>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</si>
  <si>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</si>
  <si>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</si>
  <si>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</si>
  <si>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</si>
  <si>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</si>
  <si>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</si>
  <si>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</si>
  <si>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</si>
  <si>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</si>
  <si>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</si>
  <si>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</si>
  <si>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</si>
  <si>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</si>
  <si>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</si>
  <si>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</si>
  <si>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</si>
  <si>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</si>
  <si>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</si>
  <si>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</si>
  <si>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</si>
  <si>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</si>
  <si>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</si>
  <si>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</si>
  <si>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</si>
  <si>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</si>
  <si>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</si>
  <si>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</si>
  <si>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</si>
  <si>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</si>
  <si>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</si>
  <si>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</si>
  <si>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</si>
  <si>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</si>
  <si>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</si>
  <si>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</si>
  <si>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</si>
  <si>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</si>
  <si>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</si>
  <si>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</si>
  <si>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</si>
  <si>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</si>
  <si>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</si>
  <si>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</si>
  <si>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</si>
  <si>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</si>
  <si>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</si>
  <si>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</si>
  <si>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</si>
  <si>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</si>
  <si>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</si>
  <si>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</si>
  <si>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</si>
  <si>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</si>
  <si>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</si>
  <si>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</si>
  <si>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</si>
  <si>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</si>
  <si>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</si>
  <si>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</si>
  <si>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</si>
  <si>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</si>
  <si>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</si>
  <si>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</si>
  <si>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</si>
  <si>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</si>
  <si>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</si>
  <si>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</si>
  <si>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</si>
  <si>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</si>
  <si>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</si>
  <si>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</si>
  <si>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</si>
  <si>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</si>
  <si>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</si>
  <si>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</si>
  <si>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</si>
  <si>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</si>
  <si>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</si>
  <si>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</si>
  <si>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</si>
  <si>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</si>
  <si>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</si>
  <si>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</si>
  <si>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</si>
  <si>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</si>
  <si>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</si>
  <si>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เงินรับล่วงหน้าค่าหุ้น</t>
  </si>
  <si>
    <t xml:space="preserve">     เพิ่มทุนจากการใช้สิทธิตามใบสำคัญแสดงสิทธิ</t>
  </si>
  <si>
    <t xml:space="preserve">     เงินรับล่วงหน้าค่าหุ้นสามัญ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</si>
  <si>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</si>
  <si>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</si>
  <si>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</si>
  <si>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กิจกรรมดำเนินงานและกิจกรรมลงทุนที่ไม่กระทบเงินสด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</si>
  <si>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</si>
  <si>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</si>
  <si>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</si>
  <si>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</si>
  <si>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</si>
  <si>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</si>
  <si>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</si>
  <si>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กำไรจากการขายจากการวัดมูลค่าสินทรัพย์ทางการเงินอื่น</t>
  </si>
  <si>
    <t>กำไรที่ยังไม่เกิดขึ้นจากการวัดมูลค่าสินทรัพย์ทางการเงินอื่น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</si>
  <si>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</si>
  <si>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</si>
  <si>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>7 , 11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</si>
  <si>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</si>
  <si>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</si>
  <si>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</si>
  <si>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31 ธันวาคม 2564</t>
  </si>
  <si>
    <t>- หุ้นสามัญ  11,914,522,230  หุ้น ในปี 2564</t>
  </si>
  <si>
    <t>- หุ้นสามัญ  8,253,281,178  หุ้น ในปี 2564</t>
  </si>
  <si>
    <t>ยอดคงเหลือ ณ วันที่  1 มกราคม 2564</t>
  </si>
  <si>
    <t>ยอดคงเหลือ ณ วันที่ 31 ธันวาคม 2564</t>
  </si>
  <si>
    <t xml:space="preserve">     เพิ่มทุนจากการออกหุ้นสามัญใหม่</t>
  </si>
  <si>
    <t xml:space="preserve">    เพิ่มทุนจากการออกหุ้นสามัญใหม่</t>
  </si>
  <si>
    <t>เงินกู้ยืม</t>
  </si>
  <si>
    <t>กลับรายการค่าเผื่อหนี้สงสัยจะสูญ</t>
  </si>
  <si>
    <t>กำไรจากอัตราแลกเปลี่ยน</t>
  </si>
  <si>
    <t>ขาดทุนจากมูลค่าสินค้าคงเหลือลดลง</t>
  </si>
  <si>
    <t>ค่าเผื่อด้อยค่าเงินลงทุน</t>
  </si>
  <si>
    <t>สินทรัพย์ไม่หมุนเวียนอื่น เพิ่มขึ้น</t>
  </si>
  <si>
    <t>ลูกหนี้หมุนเวียนอื่น - กิจการที่เกี่ยวข้องกัน ลดลง</t>
  </si>
  <si>
    <t>เพิ่มทุนจากการใช้สิทธิซื้อหุ้นสามัญ</t>
  </si>
  <si>
    <t>2564</t>
  </si>
  <si>
    <t>อาคารและอุปกรณ์ เพิ่มขึ้น</t>
  </si>
  <si>
    <t>รายได้จากสินค้าคงเหลือสินทรัพย์ดิจิทัล - สุทธิ</t>
  </si>
  <si>
    <t>ณ วันที่ 31 ธันวาคม 2565</t>
  </si>
  <si>
    <t>31 ธันวาคม 2565</t>
  </si>
  <si>
    <t>สำหรับปีสิ้นสุดวันที่ 31 ธันวาคม 2565</t>
  </si>
  <si>
    <t>ยอดคงเหลือ ณ วันที่  1 มกราคม 2565</t>
  </si>
  <si>
    <t>ยอดคงเหลือ ณ วันที่ 31 ธันวาคม 2565</t>
  </si>
  <si>
    <t>2565</t>
  </si>
  <si>
    <t>สินค้าคงเหลือสินทรัพย์ดิจิทัล - สุทธิ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</si>
  <si>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</si>
  <si>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</si>
  <si>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</si>
  <si>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12,13,14</t>
  </si>
  <si>
    <t>12,13</t>
  </si>
  <si>
    <t>สินทรัพย์สิทธิการใช้ (เพิ่มขึ้น) ลดลง</t>
  </si>
  <si>
    <t>หนี้สินตามสัญญาเช่าการเงิน</t>
  </si>
  <si>
    <t>- หุ้นสามัญ  13,098,802,641  หุ้น ในปี 2565</t>
  </si>
  <si>
    <t>- หุ้นสามัญ  9,315,208,558  หุ้น ในปี 2565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</si>
  <si>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</si>
  <si>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</si>
  <si>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5 , 7</t>
  </si>
  <si>
    <t>ขาดทุน (กำไร) จากมูลค่าสินค้าคงเหลือลดลง</t>
  </si>
  <si>
    <t>จ่ายปันผลเป็นหุ้นสามัญ</t>
  </si>
  <si>
    <t>เจ้าหนี้หมุนเวียนอื่น -กิจการที่เกี่ยวข้องกัน</t>
  </si>
  <si>
    <t>ซื้อที่ดิน อาคารและอุปกรณ์</t>
  </si>
  <si>
    <t>จ่ายเงินปันผลให้กับผู้ถือหุ้นของบริษัท</t>
  </si>
  <si>
    <t>จ่ายเงินปันผลให้ส่วนได้เสียที่ไม่มีอำนาจควบคุม</t>
  </si>
  <si>
    <t>ลูกหนี้หมุนเวียนอื่น - กิจการอื่น ลดลง</t>
  </si>
  <si>
    <t>สินค้าคงเหลือสินทรัพย์ดิจิทัล  ลดลง (เพิ่มขึ้น)</t>
  </si>
  <si>
    <t>หุ้นสามัญเพิ่มขึ้นจากหุ้นปันผล</t>
  </si>
  <si>
    <t>เงินปันผล ลดลง</t>
  </si>
  <si>
    <t>รายได้ ภาษีรอตัดบัญชี ลดลง</t>
  </si>
  <si>
    <t>หนี้สินไม่หมุนเวียน - ผลประโยชน์พนักงาน เพิ่มขึ้น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</si>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</sst>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</numFmts>
  <fonts count="3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15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166" fontId="3" fillId="0" borderId="0" xfId="0" applyNumberFormat="1" applyFont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8" fontId="3" fillId="0" borderId="0" xfId="0" applyNumberFormat="1" applyFont="1" applyAlignment="1">
      <alignment horizontal="center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/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0" fontId="7" fillId="0" borderId="0" xfId="0" applyFont="1" applyAlignment="1">
      <alignment horizontal="center" vertical="top"/>
    </xf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0" xfId="0" applyNumberFormat="1" applyFont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19" applyNumberFormat="1" applyFont="1" applyFill="1"/>
    <xf numFmtId="174" fontId="3" fillId="0" borderId="16" xfId="19" applyNumberFormat="1" applyFont="1" applyFill="1" applyBorder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167" fontId="7" fillId="0" borderId="0" xfId="0" applyNumberFormat="1" applyFont="1"/>
    <xf numFmtId="167" fontId="3" fillId="0" borderId="0" xfId="0" applyNumberFormat="1" applyFont="1"/>
    <xf numFmtId="168" fontId="7" fillId="0" borderId="0" xfId="0" applyNumberFormat="1" applyFont="1" applyAlignment="1">
      <alignment horizontal="center"/>
    </xf>
    <xf numFmtId="43" fontId="3" fillId="0" borderId="15" xfId="0" applyNumberFormat="1" applyFont="1" applyBorder="1" applyAlignment="1">
      <alignment horizontal="right"/>
    </xf>
    <xf numFmtId="166" fontId="14" fillId="0" borderId="0" xfId="0" applyNumberFormat="1" applyFont="1"/>
    <xf numFmtId="0" fontId="35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166" fontId="15" fillId="0" borderId="0" xfId="0" applyNumberFormat="1" applyFont="1"/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"/>
  <sheetViews>
    <sheetView tabSelected="1"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7109375" style="7" customWidth="1"/>
    <col min="8" max="8" width="12.85546875" style="7" customWidth="1"/>
    <col min="9" max="9" width="0.85546875" style="4" customWidth="1"/>
    <col min="10" max="10" width="12.85546875" style="6" customWidth="1"/>
    <col min="11" max="11" width="1" style="6" customWidth="1"/>
    <col min="12" max="12" width="12.85546875" style="6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x14ac:dyDescent="0.4">
      <c r="D1" s="18"/>
      <c r="E1" s="18"/>
      <c r="F1" s="9"/>
      <c r="G1" s="9"/>
      <c r="H1" s="9"/>
      <c r="J1" s="9"/>
      <c r="K1" s="9"/>
      <c r="L1" s="9"/>
    </row>
    <row r="2" spans="1:12" x14ac:dyDescent="0.4">
      <c r="A2" s="106" t="s">
        <v>52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ht="18" customHeight="1" x14ac:dyDescent="0.4">
      <c r="A3" s="106" t="s">
        <v>96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ht="20.25" customHeight="1" x14ac:dyDescent="0.4">
      <c r="A4" s="106" t="s">
        <v>212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1:12" x14ac:dyDescent="0.4">
      <c r="A5" s="7"/>
      <c r="B5" s="7"/>
      <c r="F5" s="103" t="s">
        <v>13</v>
      </c>
      <c r="G5" s="103"/>
      <c r="H5" s="103"/>
      <c r="I5" s="103"/>
      <c r="J5" s="103"/>
      <c r="K5" s="103"/>
      <c r="L5" s="103"/>
    </row>
    <row r="6" spans="1:12" x14ac:dyDescent="0.4">
      <c r="F6" s="104" t="s">
        <v>34</v>
      </c>
      <c r="G6" s="104"/>
      <c r="H6" s="104"/>
      <c r="J6" s="108" t="s">
        <v>35</v>
      </c>
      <c r="K6" s="108"/>
      <c r="L6" s="108"/>
    </row>
    <row r="7" spans="1:12" x14ac:dyDescent="0.4">
      <c r="D7" s="73" t="s">
        <v>40</v>
      </c>
      <c r="F7" s="22" t="s">
        <v>213</v>
      </c>
      <c r="G7" s="14"/>
      <c r="H7" s="22" t="s">
        <v>194</v>
      </c>
      <c r="J7" s="22" t="str">
        <f>+F7</f>
        <v>31 ธันวาคม 2565</v>
      </c>
      <c r="K7" s="14"/>
      <c r="L7" s="22" t="str">
        <f>+H7</f>
        <v>31 ธันวาคม 2564</v>
      </c>
    </row>
    <row r="8" spans="1:12" s="31" customFormat="1" ht="18" customHeight="1" x14ac:dyDescent="0.35">
      <c r="F8" s="43"/>
      <c r="G8" s="43"/>
      <c r="H8" s="43"/>
      <c r="I8" s="35"/>
      <c r="J8" s="43"/>
      <c r="K8" s="43"/>
      <c r="L8" s="43"/>
    </row>
    <row r="9" spans="1:12" ht="18" customHeight="1" x14ac:dyDescent="0.4">
      <c r="A9" s="109" t="s">
        <v>5</v>
      </c>
      <c r="B9" s="109"/>
      <c r="C9" s="109"/>
      <c r="F9" s="4"/>
      <c r="G9" s="4"/>
      <c r="H9" s="4"/>
      <c r="J9" s="37"/>
      <c r="K9" s="37"/>
      <c r="L9" s="37"/>
    </row>
    <row r="10" spans="1:12" x14ac:dyDescent="0.4">
      <c r="A10" s="4" t="s">
        <v>6</v>
      </c>
      <c r="F10" s="3"/>
      <c r="G10" s="3"/>
      <c r="H10" s="3"/>
    </row>
    <row r="11" spans="1:12" x14ac:dyDescent="0.4">
      <c r="B11" s="4" t="s">
        <v>14</v>
      </c>
      <c r="D11" s="7">
        <v>3</v>
      </c>
      <c r="F11" s="48">
        <v>193802583.52000001</v>
      </c>
      <c r="G11" s="48"/>
      <c r="H11" s="48">
        <v>341495631.25999999</v>
      </c>
      <c r="I11" s="34"/>
      <c r="J11" s="8">
        <v>58130055.630000003</v>
      </c>
      <c r="K11" s="8"/>
      <c r="L11" s="8">
        <v>144066303.36000001</v>
      </c>
    </row>
    <row r="12" spans="1:12" x14ac:dyDescent="0.4">
      <c r="B12" s="4" t="s">
        <v>88</v>
      </c>
      <c r="F12" s="48"/>
      <c r="G12" s="48"/>
      <c r="H12" s="48"/>
      <c r="I12" s="34"/>
      <c r="J12" s="8"/>
      <c r="K12" s="8"/>
      <c r="L12" s="8"/>
    </row>
    <row r="13" spans="1:12" x14ac:dyDescent="0.4">
      <c r="C13" s="4" t="s">
        <v>36</v>
      </c>
      <c r="D13" s="7">
        <v>4</v>
      </c>
      <c r="F13" s="48">
        <v>128829588.42</v>
      </c>
      <c r="G13" s="48"/>
      <c r="H13" s="48">
        <v>149559406.16999999</v>
      </c>
      <c r="I13" s="34"/>
      <c r="J13" s="8">
        <v>64178292.859999999</v>
      </c>
      <c r="K13" s="8"/>
      <c r="L13" s="8">
        <v>86637303.75</v>
      </c>
    </row>
    <row r="14" spans="1:12" x14ac:dyDescent="0.4">
      <c r="C14" s="4" t="s">
        <v>33</v>
      </c>
      <c r="D14" s="7">
        <v>2.2000000000000002</v>
      </c>
      <c r="F14" s="48">
        <v>0</v>
      </c>
      <c r="G14" s="48"/>
      <c r="H14" s="48">
        <v>210481375.72</v>
      </c>
      <c r="I14" s="34"/>
      <c r="J14" s="8">
        <v>5875000</v>
      </c>
      <c r="K14" s="8"/>
      <c r="L14" s="8">
        <v>5899660.3700000001</v>
      </c>
    </row>
    <row r="15" spans="1:12" x14ac:dyDescent="0.4">
      <c r="B15" s="4" t="s">
        <v>180</v>
      </c>
      <c r="F15" s="48"/>
      <c r="G15" s="48"/>
      <c r="H15" s="48"/>
      <c r="I15" s="34"/>
      <c r="J15" s="8"/>
      <c r="K15" s="8"/>
      <c r="L15" s="8"/>
    </row>
    <row r="16" spans="1:12" x14ac:dyDescent="0.4">
      <c r="C16" s="4" t="s">
        <v>83</v>
      </c>
      <c r="D16" s="7">
        <v>5</v>
      </c>
      <c r="F16" s="48">
        <v>302053612.75000006</v>
      </c>
      <c r="G16" s="48"/>
      <c r="H16" s="48">
        <v>104790182.57999998</v>
      </c>
      <c r="I16" s="34"/>
      <c r="J16" s="8">
        <v>5218679.47</v>
      </c>
      <c r="K16" s="8"/>
      <c r="L16" s="8">
        <v>13972159.68</v>
      </c>
    </row>
    <row r="17" spans="1:12" x14ac:dyDescent="0.4">
      <c r="C17" s="4" t="s">
        <v>33</v>
      </c>
      <c r="D17" s="7">
        <v>2.2999999999999998</v>
      </c>
      <c r="F17" s="48">
        <v>0</v>
      </c>
      <c r="G17" s="48"/>
      <c r="H17" s="48">
        <v>0</v>
      </c>
      <c r="I17" s="34"/>
      <c r="J17" s="8">
        <v>0</v>
      </c>
      <c r="K17" s="8"/>
      <c r="L17" s="8">
        <v>47106680.780000001</v>
      </c>
    </row>
    <row r="18" spans="1:12" x14ac:dyDescent="0.4">
      <c r="B18" s="4" t="s">
        <v>218</v>
      </c>
      <c r="D18" s="7">
        <v>6</v>
      </c>
      <c r="F18" s="48">
        <v>389873419.69</v>
      </c>
      <c r="G18" s="48"/>
      <c r="H18" s="48">
        <v>986845781.81999993</v>
      </c>
      <c r="I18" s="34"/>
      <c r="J18" s="8">
        <v>291640.82</v>
      </c>
      <c r="K18" s="8"/>
      <c r="L18" s="8">
        <v>102534.16</v>
      </c>
    </row>
    <row r="19" spans="1:12" x14ac:dyDescent="0.4">
      <c r="B19" s="4" t="s">
        <v>67</v>
      </c>
      <c r="F19" s="48"/>
      <c r="G19" s="48"/>
      <c r="H19" s="48"/>
      <c r="I19" s="8"/>
      <c r="J19" s="8"/>
      <c r="K19" s="8"/>
      <c r="L19" s="8"/>
    </row>
    <row r="20" spans="1:12" x14ac:dyDescent="0.4">
      <c r="C20" s="4" t="s">
        <v>162</v>
      </c>
      <c r="D20" s="7">
        <v>7</v>
      </c>
      <c r="F20" s="48">
        <v>173000000</v>
      </c>
      <c r="G20" s="48"/>
      <c r="H20" s="48">
        <v>243000000</v>
      </c>
      <c r="I20" s="8"/>
      <c r="J20" s="49">
        <v>173000000</v>
      </c>
      <c r="K20" s="49"/>
      <c r="L20" s="49">
        <v>243000000</v>
      </c>
    </row>
    <row r="21" spans="1:12" x14ac:dyDescent="0.4">
      <c r="C21" s="4" t="s">
        <v>33</v>
      </c>
      <c r="D21" s="7">
        <v>2.4</v>
      </c>
      <c r="F21" s="48">
        <v>0</v>
      </c>
      <c r="G21" s="48"/>
      <c r="H21" s="48">
        <v>0</v>
      </c>
      <c r="I21" s="8"/>
      <c r="J21" s="49">
        <v>2005852850.3</v>
      </c>
      <c r="K21" s="49"/>
      <c r="L21" s="49">
        <v>1901964493.9000001</v>
      </c>
    </row>
    <row r="22" spans="1:12" x14ac:dyDescent="0.4">
      <c r="B22" s="10" t="s">
        <v>179</v>
      </c>
      <c r="D22" s="7">
        <v>8</v>
      </c>
      <c r="F22" s="48">
        <v>1135405645.74</v>
      </c>
      <c r="G22" s="48"/>
      <c r="H22" s="48">
        <v>1142763445.3800001</v>
      </c>
      <c r="I22" s="34"/>
      <c r="J22" s="8">
        <v>108176650.72</v>
      </c>
      <c r="K22" s="8"/>
      <c r="L22" s="8">
        <v>338379825.75</v>
      </c>
    </row>
    <row r="23" spans="1:12" x14ac:dyDescent="0.4">
      <c r="B23" s="4" t="s">
        <v>45</v>
      </c>
      <c r="F23" s="48"/>
      <c r="G23" s="48"/>
      <c r="H23" s="48"/>
      <c r="I23" s="34"/>
      <c r="J23" s="8"/>
      <c r="K23" s="8"/>
      <c r="L23" s="8"/>
    </row>
    <row r="24" spans="1:12" x14ac:dyDescent="0.4">
      <c r="C24" s="4" t="s">
        <v>81</v>
      </c>
      <c r="F24" s="8">
        <v>23349822.59</v>
      </c>
      <c r="G24" s="48"/>
      <c r="H24" s="8">
        <v>22092066.209999997</v>
      </c>
      <c r="I24" s="34"/>
      <c r="J24" s="8">
        <v>17967750.240000002</v>
      </c>
      <c r="K24" s="8"/>
      <c r="L24" s="8">
        <v>19082829.949999999</v>
      </c>
    </row>
    <row r="25" spans="1:12" x14ac:dyDescent="0.4">
      <c r="C25" s="4" t="s">
        <v>32</v>
      </c>
      <c r="F25" s="48">
        <v>1424563.16</v>
      </c>
      <c r="G25" s="48"/>
      <c r="H25" s="48">
        <v>2468516.7000000002</v>
      </c>
      <c r="I25" s="34"/>
      <c r="J25" s="8">
        <v>505747.6</v>
      </c>
      <c r="K25" s="8"/>
      <c r="L25" s="8">
        <v>419184.72</v>
      </c>
    </row>
    <row r="26" spans="1:12" x14ac:dyDescent="0.4">
      <c r="C26" s="4" t="s">
        <v>15</v>
      </c>
      <c r="F26" s="50">
        <f>SUM(F11:F25)</f>
        <v>2347739235.8699999</v>
      </c>
      <c r="G26" s="11"/>
      <c r="H26" s="50">
        <f>SUM(H11:H25)</f>
        <v>3203496405.8400002</v>
      </c>
      <c r="I26" s="34"/>
      <c r="J26" s="50">
        <f>SUM(J11:J25)</f>
        <v>2439196667.6399994</v>
      </c>
      <c r="K26" s="11"/>
      <c r="L26" s="50">
        <f>SUM(L11:L25)</f>
        <v>2800630976.4199996</v>
      </c>
    </row>
    <row r="27" spans="1:12" x14ac:dyDescent="0.4">
      <c r="F27" s="49"/>
      <c r="G27" s="49"/>
      <c r="H27" s="49"/>
      <c r="I27" s="34"/>
      <c r="J27" s="8"/>
      <c r="K27" s="8"/>
      <c r="L27" s="8"/>
    </row>
    <row r="28" spans="1:12" x14ac:dyDescent="0.4">
      <c r="A28" s="4" t="s">
        <v>46</v>
      </c>
      <c r="F28" s="49"/>
      <c r="G28" s="49"/>
      <c r="H28" s="49"/>
      <c r="I28" s="34"/>
      <c r="J28" s="8"/>
      <c r="K28" s="8"/>
      <c r="L28" s="8"/>
    </row>
    <row r="29" spans="1:12" hidden="1" x14ac:dyDescent="0.4">
      <c r="B29" s="4" t="s">
        <v>80</v>
      </c>
      <c r="D29" s="7">
        <v>8</v>
      </c>
      <c r="F29" s="49">
        <v>0</v>
      </c>
      <c r="G29" s="49"/>
      <c r="H29" s="49">
        <v>0</v>
      </c>
      <c r="I29" s="34"/>
      <c r="J29" s="8">
        <v>0</v>
      </c>
      <c r="K29" s="8"/>
      <c r="L29" s="8">
        <v>0</v>
      </c>
    </row>
    <row r="30" spans="1:12" x14ac:dyDescent="0.4">
      <c r="B30" s="4" t="s">
        <v>59</v>
      </c>
      <c r="D30" s="7">
        <v>9</v>
      </c>
      <c r="F30" s="48">
        <v>0</v>
      </c>
      <c r="G30" s="48"/>
      <c r="H30" s="48">
        <v>0</v>
      </c>
      <c r="I30" s="34"/>
      <c r="J30" s="8">
        <v>221044600</v>
      </c>
      <c r="K30" s="8"/>
      <c r="L30" s="8">
        <v>58077100</v>
      </c>
    </row>
    <row r="31" spans="1:12" x14ac:dyDescent="0.4">
      <c r="B31" s="10" t="s">
        <v>181</v>
      </c>
      <c r="D31" s="7">
        <v>10</v>
      </c>
      <c r="F31" s="48">
        <v>205000586.03</v>
      </c>
      <c r="G31" s="48"/>
      <c r="H31" s="48">
        <v>185000566.53</v>
      </c>
      <c r="I31" s="34"/>
      <c r="J31" s="8">
        <v>205000000</v>
      </c>
      <c r="K31" s="8"/>
      <c r="L31" s="8">
        <v>185000000</v>
      </c>
    </row>
    <row r="32" spans="1:12" x14ac:dyDescent="0.4">
      <c r="B32" s="4" t="s">
        <v>163</v>
      </c>
      <c r="D32" s="7">
        <v>11</v>
      </c>
      <c r="F32" s="48">
        <v>391500000</v>
      </c>
      <c r="G32" s="48"/>
      <c r="H32" s="48">
        <v>391500000</v>
      </c>
      <c r="I32" s="34"/>
      <c r="J32" s="8">
        <v>391500000</v>
      </c>
      <c r="K32" s="8"/>
      <c r="L32" s="8">
        <v>391500000</v>
      </c>
    </row>
    <row r="33" spans="1:12" x14ac:dyDescent="0.4">
      <c r="B33" s="4" t="s">
        <v>153</v>
      </c>
      <c r="D33" s="7">
        <v>12</v>
      </c>
      <c r="F33" s="70">
        <v>5610155.5099999998</v>
      </c>
      <c r="G33" s="70"/>
      <c r="H33" s="70">
        <v>6050333.1699999999</v>
      </c>
      <c r="I33" s="28"/>
      <c r="J33" s="71">
        <v>5610155.5099999998</v>
      </c>
      <c r="K33" s="71"/>
      <c r="L33" s="71">
        <v>6050333.1699999999</v>
      </c>
    </row>
    <row r="34" spans="1:12" x14ac:dyDescent="0.4">
      <c r="B34" s="4" t="s">
        <v>152</v>
      </c>
      <c r="D34" s="7">
        <v>13</v>
      </c>
      <c r="F34" s="49">
        <v>71648554.980000004</v>
      </c>
      <c r="G34" s="49"/>
      <c r="H34" s="49">
        <v>47985653.700000003</v>
      </c>
      <c r="I34" s="34"/>
      <c r="J34" s="8">
        <v>32293497.359999999</v>
      </c>
      <c r="K34" s="8"/>
      <c r="L34" s="8">
        <v>31889043.379999999</v>
      </c>
    </row>
    <row r="35" spans="1:12" x14ac:dyDescent="0.4">
      <c r="B35" s="4" t="s">
        <v>219</v>
      </c>
      <c r="D35" s="7">
        <v>14</v>
      </c>
      <c r="F35" s="70">
        <v>2047109.25</v>
      </c>
      <c r="G35" s="70"/>
      <c r="H35" s="70">
        <v>0</v>
      </c>
      <c r="I35" s="28"/>
      <c r="J35" s="71">
        <v>2047109.25</v>
      </c>
      <c r="K35" s="71"/>
      <c r="L35" s="71">
        <v>0</v>
      </c>
    </row>
    <row r="36" spans="1:12" x14ac:dyDescent="0.4">
      <c r="B36" s="4" t="s">
        <v>123</v>
      </c>
      <c r="D36" s="7">
        <v>21.3</v>
      </c>
      <c r="F36" s="49">
        <v>92643273.340000004</v>
      </c>
      <c r="G36" s="49"/>
      <c r="H36" s="49">
        <v>64326300.329999998</v>
      </c>
      <c r="I36" s="34"/>
      <c r="J36" s="8">
        <v>86876274.810000002</v>
      </c>
      <c r="K36" s="8"/>
      <c r="L36" s="8">
        <v>61894972.380000003</v>
      </c>
    </row>
    <row r="37" spans="1:12" x14ac:dyDescent="0.4">
      <c r="B37" s="4" t="s">
        <v>47</v>
      </c>
      <c r="F37" s="49">
        <v>1079641.76</v>
      </c>
      <c r="G37" s="49"/>
      <c r="H37" s="49">
        <v>4550700</v>
      </c>
      <c r="I37" s="34"/>
      <c r="J37" s="8">
        <v>427410</v>
      </c>
      <c r="K37" s="8"/>
      <c r="L37" s="8">
        <v>3478700</v>
      </c>
    </row>
    <row r="38" spans="1:12" x14ac:dyDescent="0.4">
      <c r="C38" s="4" t="s">
        <v>16</v>
      </c>
      <c r="F38" s="50">
        <f>SUM(F29:F37)</f>
        <v>769529320.87</v>
      </c>
      <c r="G38" s="11"/>
      <c r="H38" s="50">
        <f>SUM(H29:H37)</f>
        <v>699413553.73000002</v>
      </c>
      <c r="I38" s="34"/>
      <c r="J38" s="50">
        <f>SUM(J29:J37)</f>
        <v>944799046.93000007</v>
      </c>
      <c r="K38" s="11"/>
      <c r="L38" s="50">
        <f>SUM(L29:L37)</f>
        <v>737890148.92999995</v>
      </c>
    </row>
    <row r="39" spans="1:12" ht="18.75" thickBot="1" x14ac:dyDescent="0.45">
      <c r="A39" s="4" t="s">
        <v>48</v>
      </c>
      <c r="F39" s="51">
        <f>+F38+F26</f>
        <v>3117268556.7399998</v>
      </c>
      <c r="G39" s="11"/>
      <c r="H39" s="51">
        <f>+H38+H26</f>
        <v>3902909959.5700002</v>
      </c>
      <c r="I39" s="34"/>
      <c r="J39" s="51">
        <f>+J38+J26</f>
        <v>3383995714.5699997</v>
      </c>
      <c r="K39" s="11"/>
      <c r="L39" s="51">
        <f>+L38+L26</f>
        <v>3538521125.3499994</v>
      </c>
    </row>
    <row r="40" spans="1:12" ht="18.75" thickTop="1" x14ac:dyDescent="0.4">
      <c r="F40" s="52"/>
      <c r="G40" s="52"/>
      <c r="H40" s="52"/>
      <c r="I40" s="34"/>
      <c r="J40" s="11"/>
      <c r="K40" s="11"/>
      <c r="L40" s="11"/>
    </row>
    <row r="41" spans="1:12" x14ac:dyDescent="0.4">
      <c r="A41" s="4" t="s">
        <v>127</v>
      </c>
      <c r="F41" s="52"/>
      <c r="G41" s="52"/>
      <c r="H41" s="52"/>
      <c r="I41" s="34"/>
      <c r="J41" s="8"/>
      <c r="K41" s="8"/>
      <c r="L41" s="8"/>
    </row>
    <row r="42" spans="1:12" x14ac:dyDescent="0.4">
      <c r="F42" s="52"/>
      <c r="G42" s="52"/>
      <c r="H42" s="52"/>
      <c r="I42" s="34"/>
      <c r="J42" s="8"/>
      <c r="K42" s="8"/>
      <c r="L42" s="8"/>
    </row>
    <row r="44" spans="1:12" ht="13.5" customHeight="1" x14ac:dyDescent="0.4"/>
    <row r="45" spans="1:12" x14ac:dyDescent="0.4">
      <c r="A45" s="7"/>
      <c r="B45" s="12" t="s">
        <v>141</v>
      </c>
      <c r="C45" s="7"/>
      <c r="D45" s="12"/>
      <c r="G45" s="12"/>
      <c r="H45" s="12" t="s">
        <v>140</v>
      </c>
      <c r="I45" s="7"/>
      <c r="J45" s="7"/>
      <c r="K45" s="7"/>
      <c r="L45" s="7"/>
    </row>
    <row r="46" spans="1:12" x14ac:dyDescent="0.4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</row>
    <row r="47" spans="1:12" x14ac:dyDescent="0.4">
      <c r="A47" s="12"/>
      <c r="B47" s="13"/>
      <c r="C47" s="7"/>
      <c r="I47" s="7"/>
      <c r="J47" s="7"/>
      <c r="K47" s="7"/>
      <c r="L47" s="7"/>
    </row>
    <row r="48" spans="1:12" x14ac:dyDescent="0.4">
      <c r="A48" s="106" t="str">
        <f>+A2</f>
        <v>บริษัท บรุ๊คเคอร์ กรุ๊ป จำกัด (มหาชน) และบริษัทย่อย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</row>
    <row r="49" spans="1:12" x14ac:dyDescent="0.4">
      <c r="A49" s="106" t="str">
        <f>+A3</f>
        <v>งบแสดงฐานะการเงิน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</row>
    <row r="50" spans="1:12" x14ac:dyDescent="0.4">
      <c r="A50" s="106" t="str">
        <f>+A4</f>
        <v>ณ วันที่ 31 ธันวาคม 2565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</row>
    <row r="51" spans="1:12" ht="21" customHeight="1" x14ac:dyDescent="0.4">
      <c r="D51" s="4"/>
      <c r="E51" s="4"/>
      <c r="F51" s="103" t="s">
        <v>13</v>
      </c>
      <c r="G51" s="103"/>
      <c r="H51" s="103"/>
      <c r="I51" s="103"/>
      <c r="J51" s="103"/>
      <c r="K51" s="103"/>
      <c r="L51" s="103"/>
    </row>
    <row r="52" spans="1:12" x14ac:dyDescent="0.4">
      <c r="D52" s="4"/>
      <c r="E52" s="4"/>
      <c r="F52" s="104" t="s">
        <v>34</v>
      </c>
      <c r="G52" s="104"/>
      <c r="H52" s="104"/>
      <c r="J52" s="108" t="s">
        <v>35</v>
      </c>
      <c r="K52" s="108"/>
      <c r="L52" s="108"/>
    </row>
    <row r="53" spans="1:12" x14ac:dyDescent="0.4">
      <c r="D53" s="73" t="s">
        <v>40</v>
      </c>
      <c r="F53" s="75" t="str">
        <f>+F7</f>
        <v>31 ธันวาคม 2565</v>
      </c>
      <c r="G53" s="78"/>
      <c r="H53" s="75" t="str">
        <f>+H7</f>
        <v>31 ธันวาคม 2564</v>
      </c>
      <c r="J53" s="75" t="str">
        <f>+J7</f>
        <v>31 ธันวาคม 2565</v>
      </c>
      <c r="K53" s="14"/>
      <c r="L53" s="75" t="str">
        <f>+L7</f>
        <v>31 ธันวาคม 2564</v>
      </c>
    </row>
    <row r="54" spans="1:12" s="31" customFormat="1" ht="16.5" x14ac:dyDescent="0.35">
      <c r="F54" s="43"/>
      <c r="G54" s="43"/>
      <c r="H54" s="43"/>
      <c r="I54" s="35"/>
      <c r="J54" s="43"/>
      <c r="K54" s="43"/>
      <c r="L54" s="43"/>
    </row>
    <row r="55" spans="1:12" ht="18" customHeight="1" x14ac:dyDescent="0.4">
      <c r="A55" s="109" t="s">
        <v>8</v>
      </c>
      <c r="B55" s="109"/>
      <c r="C55" s="109"/>
      <c r="F55" s="14"/>
      <c r="G55" s="14"/>
      <c r="H55" s="14"/>
      <c r="J55" s="14"/>
      <c r="K55" s="14"/>
      <c r="L55" s="14"/>
    </row>
    <row r="56" spans="1:12" x14ac:dyDescent="0.4">
      <c r="A56" s="4" t="s">
        <v>49</v>
      </c>
      <c r="F56" s="49"/>
      <c r="G56" s="49"/>
      <c r="H56" s="49"/>
      <c r="I56" s="34"/>
      <c r="J56" s="8"/>
      <c r="K56" s="8"/>
      <c r="L56" s="8"/>
    </row>
    <row r="57" spans="1:12" x14ac:dyDescent="0.4">
      <c r="B57" s="4" t="s">
        <v>164</v>
      </c>
      <c r="D57" s="7">
        <v>15</v>
      </c>
      <c r="F57" s="49">
        <v>360000000</v>
      </c>
      <c r="G57" s="49"/>
      <c r="H57" s="49">
        <v>425000000</v>
      </c>
      <c r="I57" s="34"/>
      <c r="J57" s="8">
        <v>360000000</v>
      </c>
      <c r="K57" s="8"/>
      <c r="L57" s="8">
        <v>425000000</v>
      </c>
    </row>
    <row r="58" spans="1:12" x14ac:dyDescent="0.4">
      <c r="B58" s="4" t="s">
        <v>82</v>
      </c>
      <c r="F58" s="48"/>
      <c r="G58" s="48"/>
      <c r="H58" s="48"/>
      <c r="I58" s="34"/>
      <c r="J58" s="8"/>
      <c r="K58" s="8"/>
      <c r="L58" s="8"/>
    </row>
    <row r="59" spans="1:12" x14ac:dyDescent="0.4">
      <c r="C59" s="4" t="s">
        <v>83</v>
      </c>
      <c r="D59" s="7">
        <v>16</v>
      </c>
      <c r="F59" s="48">
        <v>534699.31000000006</v>
      </c>
      <c r="G59" s="48"/>
      <c r="H59" s="48">
        <v>517140.52</v>
      </c>
      <c r="I59" s="34"/>
      <c r="J59" s="8">
        <v>0</v>
      </c>
      <c r="K59" s="8"/>
      <c r="L59" s="8">
        <v>0</v>
      </c>
    </row>
    <row r="60" spans="1:12" x14ac:dyDescent="0.4">
      <c r="B60" s="4" t="s">
        <v>182</v>
      </c>
      <c r="F60" s="48"/>
      <c r="G60" s="48"/>
      <c r="H60" s="48"/>
      <c r="I60" s="34"/>
      <c r="J60" s="8"/>
      <c r="K60" s="8"/>
      <c r="L60" s="8"/>
    </row>
    <row r="61" spans="1:12" x14ac:dyDescent="0.4">
      <c r="C61" s="4" t="s">
        <v>36</v>
      </c>
      <c r="D61" s="7">
        <v>17</v>
      </c>
      <c r="F61" s="48">
        <v>26888375.510000002</v>
      </c>
      <c r="G61" s="48"/>
      <c r="H61" s="48">
        <v>33703864.469999999</v>
      </c>
      <c r="I61" s="34"/>
      <c r="J61" s="8">
        <v>13042986.430000002</v>
      </c>
      <c r="K61" s="8"/>
      <c r="L61" s="8">
        <v>29769304.73</v>
      </c>
    </row>
    <row r="62" spans="1:12" x14ac:dyDescent="0.4">
      <c r="C62" s="4" t="s">
        <v>33</v>
      </c>
      <c r="D62" s="7">
        <v>2.5</v>
      </c>
      <c r="F62" s="48">
        <v>0</v>
      </c>
      <c r="G62" s="48"/>
      <c r="H62" s="48">
        <v>0</v>
      </c>
      <c r="I62" s="34"/>
      <c r="J62" s="8">
        <v>6591361.0499999998</v>
      </c>
      <c r="K62" s="8"/>
      <c r="L62" s="8">
        <v>0</v>
      </c>
    </row>
    <row r="63" spans="1:12" x14ac:dyDescent="0.4">
      <c r="B63" s="4" t="s">
        <v>201</v>
      </c>
      <c r="F63" s="48"/>
      <c r="G63" s="48"/>
      <c r="H63" s="48"/>
      <c r="I63" s="34"/>
      <c r="J63" s="8"/>
      <c r="K63" s="8"/>
      <c r="L63" s="8"/>
    </row>
    <row r="64" spans="1:12" x14ac:dyDescent="0.4">
      <c r="C64" s="4" t="s">
        <v>33</v>
      </c>
      <c r="D64" s="7">
        <v>2.6</v>
      </c>
      <c r="F64" s="48">
        <v>0</v>
      </c>
      <c r="G64" s="48"/>
      <c r="H64" s="48">
        <v>0</v>
      </c>
      <c r="I64" s="34"/>
      <c r="J64" s="8">
        <v>25000000</v>
      </c>
      <c r="K64" s="8"/>
      <c r="L64" s="8">
        <v>27000000</v>
      </c>
    </row>
    <row r="65" spans="1:12" x14ac:dyDescent="0.4">
      <c r="B65" s="4" t="s">
        <v>92</v>
      </c>
      <c r="F65" s="48">
        <v>14354634.25</v>
      </c>
      <c r="G65" s="48"/>
      <c r="H65" s="48">
        <v>42674550.340000004</v>
      </c>
      <c r="I65" s="34"/>
      <c r="J65" s="48">
        <v>14354634.25</v>
      </c>
      <c r="K65" s="48"/>
      <c r="L65" s="48">
        <v>42674550.340000004</v>
      </c>
    </row>
    <row r="66" spans="1:12" x14ac:dyDescent="0.4">
      <c r="B66" s="4" t="s">
        <v>220</v>
      </c>
      <c r="F66" s="48"/>
      <c r="G66" s="48"/>
      <c r="H66" s="48"/>
      <c r="I66" s="34"/>
      <c r="J66" s="48"/>
      <c r="K66" s="48"/>
      <c r="L66" s="48"/>
    </row>
    <row r="67" spans="1:12" x14ac:dyDescent="0.4">
      <c r="C67" s="4" t="s">
        <v>221</v>
      </c>
      <c r="D67" s="7">
        <v>18</v>
      </c>
      <c r="F67" s="48">
        <v>783184.47</v>
      </c>
      <c r="G67" s="48"/>
      <c r="H67" s="48">
        <v>0</v>
      </c>
      <c r="I67" s="34"/>
      <c r="J67" s="48">
        <v>783184.47</v>
      </c>
      <c r="K67" s="48"/>
      <c r="L67" s="48">
        <v>0</v>
      </c>
    </row>
    <row r="68" spans="1:12" x14ac:dyDescent="0.4">
      <c r="B68" s="4" t="s">
        <v>50</v>
      </c>
      <c r="F68" s="48"/>
      <c r="G68" s="48"/>
      <c r="H68" s="48"/>
      <c r="I68" s="34"/>
      <c r="J68" s="8"/>
      <c r="K68" s="8"/>
      <c r="L68" s="8"/>
    </row>
    <row r="69" spans="1:12" x14ac:dyDescent="0.4">
      <c r="C69" s="4" t="s">
        <v>84</v>
      </c>
      <c r="F69" s="48">
        <v>4198579.91</v>
      </c>
      <c r="G69" s="48"/>
      <c r="H69" s="48">
        <v>5679557.5599999996</v>
      </c>
      <c r="I69" s="49"/>
      <c r="J69" s="48">
        <v>4198579.91</v>
      </c>
      <c r="K69" s="48"/>
      <c r="L69" s="48">
        <v>5669057.5599999996</v>
      </c>
    </row>
    <row r="70" spans="1:12" x14ac:dyDescent="0.4">
      <c r="C70" s="4" t="s">
        <v>44</v>
      </c>
      <c r="F70" s="48">
        <v>897660.66999999993</v>
      </c>
      <c r="G70" s="48"/>
      <c r="H70" s="48">
        <v>874811.15999999992</v>
      </c>
      <c r="I70" s="34"/>
      <c r="J70" s="8">
        <v>822936.55999999994</v>
      </c>
      <c r="K70" s="8"/>
      <c r="L70" s="8">
        <v>804322.41999999993</v>
      </c>
    </row>
    <row r="71" spans="1:12" x14ac:dyDescent="0.4">
      <c r="C71" s="4" t="s">
        <v>97</v>
      </c>
      <c r="F71" s="50">
        <f>SUM(F57:F70)</f>
        <v>407657134.12000006</v>
      </c>
      <c r="G71" s="11"/>
      <c r="H71" s="50">
        <f>SUM(H57:H70)</f>
        <v>508449924.05000007</v>
      </c>
      <c r="I71" s="34"/>
      <c r="J71" s="50">
        <f>SUM(J57:J70)</f>
        <v>424793682.67000008</v>
      </c>
      <c r="K71" s="11"/>
      <c r="L71" s="50">
        <f>SUM(L57:L70)</f>
        <v>530917235.05000007</v>
      </c>
    </row>
    <row r="72" spans="1:12" x14ac:dyDescent="0.4">
      <c r="F72" s="49"/>
      <c r="G72" s="49"/>
      <c r="H72" s="49"/>
      <c r="I72" s="34"/>
      <c r="J72" s="8"/>
      <c r="K72" s="8"/>
      <c r="L72" s="8"/>
    </row>
    <row r="73" spans="1:12" x14ac:dyDescent="0.4">
      <c r="A73" s="4" t="s">
        <v>51</v>
      </c>
      <c r="F73" s="49"/>
      <c r="G73" s="49"/>
      <c r="H73" s="49"/>
      <c r="I73" s="34"/>
      <c r="J73" s="8"/>
      <c r="K73" s="8"/>
      <c r="L73" s="8"/>
    </row>
    <row r="74" spans="1:12" x14ac:dyDescent="0.4">
      <c r="B74" s="4" t="s">
        <v>225</v>
      </c>
      <c r="D74" s="7">
        <v>18</v>
      </c>
      <c r="F74" s="49">
        <v>1274622.74</v>
      </c>
      <c r="G74" s="49"/>
      <c r="H74" s="49">
        <v>0</v>
      </c>
      <c r="I74" s="34"/>
      <c r="J74" s="8">
        <v>1274622.74</v>
      </c>
      <c r="K74" s="8"/>
      <c r="L74" s="8">
        <v>0</v>
      </c>
    </row>
    <row r="75" spans="1:12" x14ac:dyDescent="0.4">
      <c r="B75" s="4" t="s">
        <v>124</v>
      </c>
      <c r="D75" s="7">
        <v>21.3</v>
      </c>
      <c r="F75" s="49">
        <v>0</v>
      </c>
      <c r="G75" s="49"/>
      <c r="H75" s="49">
        <v>4487578.5599999996</v>
      </c>
      <c r="I75" s="34"/>
      <c r="J75" s="8">
        <v>0</v>
      </c>
      <c r="K75" s="8"/>
      <c r="L75" s="8">
        <v>4487578.5599999996</v>
      </c>
    </row>
    <row r="76" spans="1:12" x14ac:dyDescent="0.4">
      <c r="B76" s="4" t="s">
        <v>183</v>
      </c>
      <c r="F76" s="49"/>
      <c r="G76" s="49"/>
      <c r="H76" s="49"/>
      <c r="I76" s="34"/>
      <c r="J76" s="8"/>
      <c r="K76" s="8"/>
      <c r="L76" s="8"/>
    </row>
    <row r="77" spans="1:12" x14ac:dyDescent="0.4">
      <c r="C77" s="4" t="s">
        <v>184</v>
      </c>
      <c r="D77" s="7">
        <v>19</v>
      </c>
      <c r="F77" s="48">
        <v>33197268</v>
      </c>
      <c r="G77" s="48"/>
      <c r="H77" s="48">
        <v>40023635</v>
      </c>
      <c r="I77" s="8"/>
      <c r="J77" s="8">
        <v>31269880</v>
      </c>
      <c r="K77" s="8"/>
      <c r="L77" s="8">
        <v>38635933</v>
      </c>
    </row>
    <row r="78" spans="1:12" x14ac:dyDescent="0.4">
      <c r="C78" s="4" t="s">
        <v>17</v>
      </c>
      <c r="F78" s="50">
        <f>SUM(F74:F77)</f>
        <v>34471890.740000002</v>
      </c>
      <c r="G78" s="11"/>
      <c r="H78" s="50">
        <f>SUM(H74:H77)</f>
        <v>44511213.560000002</v>
      </c>
      <c r="I78" s="8"/>
      <c r="J78" s="50">
        <f>SUM(J74:J77)</f>
        <v>32544502.739999998</v>
      </c>
      <c r="K78" s="11"/>
      <c r="L78" s="50">
        <f>SUM(L74:L77)</f>
        <v>43123511.560000002</v>
      </c>
    </row>
    <row r="79" spans="1:12" x14ac:dyDescent="0.4">
      <c r="F79" s="11"/>
      <c r="G79" s="11"/>
      <c r="H79" s="11"/>
      <c r="I79" s="11"/>
      <c r="J79" s="11"/>
      <c r="K79" s="11"/>
      <c r="L79" s="11"/>
    </row>
    <row r="80" spans="1:12" x14ac:dyDescent="0.4">
      <c r="C80" s="4" t="s">
        <v>18</v>
      </c>
      <c r="F80" s="54">
        <f>+F78+F71</f>
        <v>442129024.86000007</v>
      </c>
      <c r="G80" s="11"/>
      <c r="H80" s="54">
        <f>+H78+H71</f>
        <v>552961137.61000013</v>
      </c>
      <c r="I80" s="34"/>
      <c r="J80" s="54">
        <f>+J78+J71</f>
        <v>457338185.41000009</v>
      </c>
      <c r="K80" s="11"/>
      <c r="L80" s="54">
        <f>+L78+L71</f>
        <v>574040746.61000013</v>
      </c>
    </row>
    <row r="81" spans="1:12" x14ac:dyDescent="0.4">
      <c r="F81" s="49"/>
      <c r="G81" s="49"/>
      <c r="H81" s="49"/>
      <c r="I81" s="34"/>
      <c r="J81" s="11"/>
      <c r="K81" s="11"/>
      <c r="L81" s="11"/>
    </row>
    <row r="82" spans="1:12" x14ac:dyDescent="0.4">
      <c r="A82" s="4" t="s">
        <v>127</v>
      </c>
      <c r="F82" s="16"/>
      <c r="G82" s="16"/>
      <c r="H82" s="16"/>
      <c r="J82" s="9"/>
      <c r="K82" s="9"/>
      <c r="L82" s="9"/>
    </row>
    <row r="83" spans="1:12" x14ac:dyDescent="0.4">
      <c r="F83" s="16"/>
      <c r="G83" s="16"/>
      <c r="H83" s="16"/>
      <c r="J83" s="9"/>
      <c r="K83" s="9"/>
      <c r="L83" s="9"/>
    </row>
    <row r="84" spans="1:12" x14ac:dyDescent="0.4">
      <c r="F84" s="16"/>
      <c r="G84" s="16"/>
      <c r="H84" s="16"/>
      <c r="J84" s="9"/>
      <c r="K84" s="9"/>
      <c r="L84" s="9"/>
    </row>
    <row r="85" spans="1:12" x14ac:dyDescent="0.4">
      <c r="F85" s="16"/>
      <c r="G85" s="16"/>
      <c r="H85" s="16"/>
      <c r="J85" s="9"/>
      <c r="K85" s="9"/>
      <c r="L85" s="9"/>
    </row>
    <row r="86" spans="1:12" x14ac:dyDescent="0.4">
      <c r="F86" s="16"/>
      <c r="G86" s="16"/>
      <c r="H86" s="16"/>
      <c r="J86" s="9"/>
      <c r="K86" s="9"/>
      <c r="L86" s="9"/>
    </row>
    <row r="87" spans="1:12" x14ac:dyDescent="0.4">
      <c r="F87" s="16"/>
      <c r="G87" s="16"/>
      <c r="H87" s="16"/>
      <c r="J87" s="9"/>
      <c r="K87" s="9"/>
      <c r="L87" s="9"/>
    </row>
    <row r="88" spans="1:12" x14ac:dyDescent="0.4">
      <c r="F88" s="16"/>
      <c r="G88" s="16"/>
      <c r="H88" s="16"/>
      <c r="J88" s="9"/>
      <c r="K88" s="9"/>
      <c r="L88" s="9"/>
    </row>
    <row r="89" spans="1:12" x14ac:dyDescent="0.4">
      <c r="A89" s="7"/>
      <c r="B89" s="12" t="s">
        <v>141</v>
      </c>
      <c r="C89" s="7"/>
      <c r="D89" s="12"/>
      <c r="G89" s="12"/>
      <c r="H89" s="12" t="s">
        <v>140</v>
      </c>
      <c r="I89" s="7"/>
      <c r="J89" s="7"/>
      <c r="K89" s="7"/>
      <c r="L89" s="7"/>
    </row>
    <row r="90" spans="1:12" x14ac:dyDescent="0.4">
      <c r="F90" s="16"/>
      <c r="G90" s="16"/>
      <c r="H90" s="16"/>
      <c r="J90" s="9"/>
      <c r="K90" s="9"/>
      <c r="L90" s="9"/>
    </row>
    <row r="91" spans="1:12" x14ac:dyDescent="0.4">
      <c r="F91" s="16"/>
      <c r="G91" s="16"/>
      <c r="H91" s="16"/>
      <c r="J91" s="9"/>
      <c r="K91" s="9"/>
      <c r="L91" s="9"/>
    </row>
    <row r="92" spans="1:12" x14ac:dyDescent="0.4">
      <c r="A92" s="105"/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</row>
    <row r="93" spans="1:12" x14ac:dyDescent="0.4">
      <c r="D93" s="18"/>
      <c r="E93" s="18"/>
      <c r="F93" s="9"/>
      <c r="G93" s="9"/>
      <c r="H93" s="9"/>
      <c r="J93" s="9"/>
      <c r="K93" s="9"/>
      <c r="L93" s="9"/>
    </row>
    <row r="94" spans="1:12" x14ac:dyDescent="0.4">
      <c r="A94" s="106" t="str">
        <f>+A48</f>
        <v>บริษัท บรุ๊คเคอร์ กรุ๊ป จำกัด (มหาชน) และบริษัทย่อย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</row>
    <row r="95" spans="1:12" x14ac:dyDescent="0.4">
      <c r="A95" s="107" t="str">
        <f>+A49</f>
        <v>งบแสดงฐานะการเงิน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</row>
    <row r="96" spans="1:12" x14ac:dyDescent="0.4">
      <c r="A96" s="107" t="str">
        <f>+A50</f>
        <v>ณ วันที่ 31 ธันวาคม 2565</v>
      </c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</row>
    <row r="97" spans="1:12" x14ac:dyDescent="0.4">
      <c r="F97" s="103" t="s">
        <v>13</v>
      </c>
      <c r="G97" s="103"/>
      <c r="H97" s="103"/>
      <c r="I97" s="103"/>
      <c r="J97" s="103"/>
      <c r="K97" s="103"/>
      <c r="L97" s="103"/>
    </row>
    <row r="98" spans="1:12" x14ac:dyDescent="0.4">
      <c r="F98" s="104" t="s">
        <v>34</v>
      </c>
      <c r="G98" s="104"/>
      <c r="H98" s="104"/>
      <c r="J98" s="108" t="s">
        <v>35</v>
      </c>
      <c r="K98" s="108"/>
      <c r="L98" s="108"/>
    </row>
    <row r="99" spans="1:12" x14ac:dyDescent="0.4">
      <c r="D99" s="73" t="s">
        <v>40</v>
      </c>
      <c r="F99" s="75" t="str">
        <f>+F53</f>
        <v>31 ธันวาคม 2565</v>
      </c>
      <c r="G99" s="78"/>
      <c r="H99" s="75" t="str">
        <f>+H53</f>
        <v>31 ธันวาคม 2564</v>
      </c>
      <c r="J99" s="75" t="str">
        <f>+J53</f>
        <v>31 ธันวาคม 2565</v>
      </c>
      <c r="K99" s="14"/>
      <c r="L99" s="75" t="str">
        <f>+L53</f>
        <v>31 ธันวาคม 2564</v>
      </c>
    </row>
    <row r="100" spans="1:12" s="31" customFormat="1" ht="18" customHeight="1" x14ac:dyDescent="0.35">
      <c r="F100" s="43"/>
      <c r="G100" s="36"/>
      <c r="H100" s="43"/>
      <c r="I100" s="35"/>
      <c r="J100" s="43"/>
      <c r="K100" s="43"/>
      <c r="L100" s="43"/>
    </row>
    <row r="101" spans="1:12" x14ac:dyDescent="0.4">
      <c r="A101" s="4" t="s">
        <v>115</v>
      </c>
      <c r="F101" s="5"/>
      <c r="G101" s="5"/>
      <c r="H101" s="5"/>
    </row>
    <row r="102" spans="1:12" x14ac:dyDescent="0.4">
      <c r="B102" s="4" t="s">
        <v>157</v>
      </c>
      <c r="F102" s="5"/>
      <c r="G102" s="5"/>
      <c r="H102" s="5"/>
      <c r="J102" s="9"/>
      <c r="K102" s="9"/>
      <c r="L102" s="9"/>
    </row>
    <row r="103" spans="1:12" x14ac:dyDescent="0.4">
      <c r="B103" s="4" t="s">
        <v>37</v>
      </c>
      <c r="F103" s="5"/>
      <c r="G103" s="5"/>
      <c r="H103" s="5"/>
      <c r="J103" s="9"/>
      <c r="K103" s="9"/>
      <c r="L103" s="9"/>
    </row>
    <row r="104" spans="1:12" ht="18.75" thickBot="1" x14ac:dyDescent="0.45">
      <c r="C104" s="25" t="s">
        <v>195</v>
      </c>
      <c r="D104" s="7">
        <v>23</v>
      </c>
      <c r="F104" s="55">
        <v>0</v>
      </c>
      <c r="G104" s="49"/>
      <c r="H104" s="55">
        <v>1489315278.75</v>
      </c>
      <c r="I104" s="34"/>
      <c r="J104" s="55">
        <v>0</v>
      </c>
      <c r="K104" s="49"/>
      <c r="L104" s="55">
        <v>1489315278.75</v>
      </c>
    </row>
    <row r="105" spans="1:12" ht="19.5" thickTop="1" thickBot="1" x14ac:dyDescent="0.45">
      <c r="C105" s="25" t="s">
        <v>226</v>
      </c>
      <c r="D105" s="7">
        <v>23</v>
      </c>
      <c r="F105" s="55">
        <v>1637350330.1199999</v>
      </c>
      <c r="G105" s="49"/>
      <c r="H105" s="55">
        <v>0</v>
      </c>
      <c r="I105" s="34"/>
      <c r="J105" s="55">
        <v>1637350330.1199999</v>
      </c>
      <c r="K105" s="49"/>
      <c r="L105" s="55">
        <v>0</v>
      </c>
    </row>
    <row r="106" spans="1:12" ht="18.75" thickTop="1" x14ac:dyDescent="0.4">
      <c r="B106" s="4" t="s">
        <v>38</v>
      </c>
      <c r="F106" s="49"/>
      <c r="G106" s="49"/>
      <c r="H106" s="49"/>
      <c r="I106" s="34"/>
      <c r="J106" s="8"/>
      <c r="K106" s="8"/>
      <c r="L106" s="49"/>
    </row>
    <row r="107" spans="1:12" x14ac:dyDescent="0.4">
      <c r="C107" s="25" t="s">
        <v>196</v>
      </c>
      <c r="D107" s="7">
        <v>23</v>
      </c>
      <c r="F107" s="8">
        <v>0</v>
      </c>
      <c r="G107" s="8"/>
      <c r="H107" s="8">
        <v>1031660147.25</v>
      </c>
      <c r="I107" s="8"/>
      <c r="J107" s="8">
        <v>0</v>
      </c>
      <c r="K107" s="8"/>
      <c r="L107" s="8">
        <v>1031660147.25</v>
      </c>
    </row>
    <row r="108" spans="1:12" x14ac:dyDescent="0.4">
      <c r="C108" s="25" t="s">
        <v>227</v>
      </c>
      <c r="D108" s="7">
        <v>23</v>
      </c>
      <c r="F108" s="8">
        <v>1164401069.76</v>
      </c>
      <c r="G108" s="8"/>
      <c r="H108" s="8">
        <v>0</v>
      </c>
      <c r="I108" s="8"/>
      <c r="J108" s="8">
        <v>1164401069.76</v>
      </c>
      <c r="K108" s="8"/>
      <c r="L108" s="8">
        <v>0</v>
      </c>
    </row>
    <row r="109" spans="1:12" x14ac:dyDescent="0.4">
      <c r="B109" s="4" t="s">
        <v>158</v>
      </c>
      <c r="C109" s="25"/>
      <c r="D109" s="7">
        <v>23</v>
      </c>
      <c r="F109" s="8">
        <f>+เปลี่ยนแปลงรวม!F38</f>
        <v>688264273.17000008</v>
      </c>
      <c r="G109" s="8"/>
      <c r="H109" s="8">
        <v>669983717.94000006</v>
      </c>
      <c r="I109" s="34"/>
      <c r="J109" s="8">
        <f>+เปลี่ยนแปลงเฉพาะ!F37</f>
        <v>688264273.17000008</v>
      </c>
      <c r="K109" s="8"/>
      <c r="L109" s="8">
        <v>669983717.94000006</v>
      </c>
    </row>
    <row r="110" spans="1:12" x14ac:dyDescent="0.4">
      <c r="B110" s="4" t="s">
        <v>172</v>
      </c>
      <c r="C110" s="25"/>
      <c r="D110" s="7">
        <v>24</v>
      </c>
      <c r="F110" s="8">
        <f>+เปลี่ยนแปลงรวม!H38</f>
        <v>0</v>
      </c>
      <c r="G110" s="8"/>
      <c r="H110" s="8">
        <v>29008465.079999998</v>
      </c>
      <c r="I110" s="34"/>
      <c r="J110" s="8">
        <f>+เปลี่ยนแปลงเฉพาะ!H37</f>
        <v>0</v>
      </c>
      <c r="K110" s="8"/>
      <c r="L110" s="8">
        <v>29008465.079999998</v>
      </c>
    </row>
    <row r="111" spans="1:12" x14ac:dyDescent="0.4">
      <c r="B111" s="4" t="s">
        <v>54</v>
      </c>
      <c r="F111" s="49"/>
      <c r="G111" s="49"/>
      <c r="H111" s="49"/>
      <c r="I111" s="34"/>
      <c r="J111" s="8"/>
      <c r="K111" s="8"/>
      <c r="L111" s="49"/>
    </row>
    <row r="112" spans="1:12" x14ac:dyDescent="0.4">
      <c r="C112" s="4" t="s">
        <v>39</v>
      </c>
      <c r="F112" s="48">
        <f>+เปลี่ยนแปลงรวม!N38</f>
        <v>101508576.81</v>
      </c>
      <c r="G112" s="48"/>
      <c r="H112" s="48">
        <v>97705272.879999995</v>
      </c>
      <c r="I112" s="34"/>
      <c r="J112" s="48">
        <f>เปลี่ยนแปลงเฉพาะ!P37</f>
        <v>101508576.81</v>
      </c>
      <c r="K112" s="48"/>
      <c r="L112" s="48">
        <v>97705272.879999995</v>
      </c>
    </row>
    <row r="113" spans="1:12" x14ac:dyDescent="0.4">
      <c r="C113" s="4" t="s">
        <v>3</v>
      </c>
      <c r="D113" s="17"/>
      <c r="F113" s="11">
        <f>เปลี่ยนแปลงรวม!P38</f>
        <v>640369161.44000018</v>
      </c>
      <c r="G113" s="11"/>
      <c r="H113" s="11">
        <v>1359033915.2500002</v>
      </c>
      <c r="I113" s="34"/>
      <c r="J113" s="11">
        <f>เปลี่ยนแปลงเฉพาะ!R37</f>
        <v>972483609.41999996</v>
      </c>
      <c r="K113" s="11"/>
      <c r="L113" s="11">
        <v>1136122775.5899997</v>
      </c>
    </row>
    <row r="114" spans="1:12" x14ac:dyDescent="0.4">
      <c r="B114" s="4" t="s">
        <v>116</v>
      </c>
      <c r="D114" s="17"/>
      <c r="F114" s="54">
        <f>เปลี่ยนแปลงรวม!V38</f>
        <v>17740596.210000001</v>
      </c>
      <c r="G114" s="11"/>
      <c r="H114" s="54">
        <v>-8675530.0099999979</v>
      </c>
      <c r="I114" s="34"/>
      <c r="J114" s="54">
        <v>0</v>
      </c>
      <c r="K114" s="11"/>
      <c r="L114" s="54">
        <v>0</v>
      </c>
    </row>
    <row r="115" spans="1:12" x14ac:dyDescent="0.4">
      <c r="C115" s="4" t="s">
        <v>112</v>
      </c>
      <c r="F115" s="8">
        <f>SUM(F107:F114)</f>
        <v>2612283677.3900003</v>
      </c>
      <c r="G115" s="8"/>
      <c r="H115" s="8">
        <f>SUM(H107:H114)</f>
        <v>3178715988.3900003</v>
      </c>
      <c r="I115" s="34"/>
      <c r="J115" s="8">
        <f>SUM(J107:J114)</f>
        <v>2926657529.1599998</v>
      </c>
      <c r="K115" s="8"/>
      <c r="L115" s="8">
        <f>SUM(L107:L114)</f>
        <v>2964480378.7399998</v>
      </c>
    </row>
    <row r="116" spans="1:12" x14ac:dyDescent="0.4">
      <c r="B116" s="4" t="s">
        <v>98</v>
      </c>
      <c r="F116" s="56">
        <f>เปลี่ยนแปลงรวม!Z38</f>
        <v>62855854.489999987</v>
      </c>
      <c r="G116" s="49"/>
      <c r="H116" s="56">
        <v>171232833.56999999</v>
      </c>
      <c r="I116" s="34"/>
      <c r="J116" s="54">
        <v>0</v>
      </c>
      <c r="K116" s="11"/>
      <c r="L116" s="56">
        <f>เปลี่ยนแปลงรวม!AH38</f>
        <v>0</v>
      </c>
    </row>
    <row r="117" spans="1:12" x14ac:dyDescent="0.4">
      <c r="C117" s="4" t="s">
        <v>117</v>
      </c>
      <c r="F117" s="8">
        <f>+F116+F115</f>
        <v>2675139531.8800001</v>
      </c>
      <c r="G117" s="8"/>
      <c r="H117" s="8">
        <f>+H116+H115</f>
        <v>3349948821.9600005</v>
      </c>
      <c r="I117" s="34"/>
      <c r="J117" s="8">
        <f>+J116+J115</f>
        <v>2926657529.1599998</v>
      </c>
      <c r="K117" s="8"/>
      <c r="L117" s="8">
        <f>+L116+L115</f>
        <v>2964480378.7399998</v>
      </c>
    </row>
    <row r="118" spans="1:12" ht="18.75" thickBot="1" x14ac:dyDescent="0.45">
      <c r="A118" s="4" t="s">
        <v>118</v>
      </c>
      <c r="F118" s="51">
        <f>+F117+F80</f>
        <v>3117268556.7400002</v>
      </c>
      <c r="G118" s="11"/>
      <c r="H118" s="51">
        <f>+H117+H80</f>
        <v>3902909959.5700006</v>
      </c>
      <c r="I118" s="34"/>
      <c r="J118" s="51">
        <f>+J117+J80</f>
        <v>3383995714.5699997</v>
      </c>
      <c r="K118" s="11"/>
      <c r="L118" s="51">
        <f>+L117+L80</f>
        <v>3538521125.3499999</v>
      </c>
    </row>
    <row r="119" spans="1:12" ht="18.75" thickTop="1" x14ac:dyDescent="0.4">
      <c r="F119" s="11"/>
      <c r="G119" s="11"/>
      <c r="H119" s="11"/>
      <c r="I119" s="34"/>
      <c r="J119" s="11"/>
      <c r="K119" s="11"/>
      <c r="L119" s="11"/>
    </row>
    <row r="120" spans="1:12" x14ac:dyDescent="0.4">
      <c r="A120" s="4" t="s">
        <v>127</v>
      </c>
      <c r="F120" s="52"/>
      <c r="G120" s="52"/>
      <c r="H120" s="52"/>
      <c r="I120" s="34"/>
      <c r="J120" s="8"/>
      <c r="K120" s="8"/>
      <c r="L120" s="8"/>
    </row>
    <row r="121" spans="1:12" x14ac:dyDescent="0.4">
      <c r="F121" s="18"/>
      <c r="G121" s="18"/>
      <c r="H121" s="18"/>
      <c r="J121" s="18"/>
      <c r="K121" s="18"/>
      <c r="L121" s="18"/>
    </row>
    <row r="122" spans="1:12" x14ac:dyDescent="0.4">
      <c r="F122" s="18"/>
      <c r="G122" s="18"/>
      <c r="H122" s="18"/>
      <c r="J122" s="18"/>
      <c r="K122" s="18"/>
      <c r="L122" s="18"/>
    </row>
    <row r="123" spans="1:12" x14ac:dyDescent="0.4">
      <c r="F123" s="18"/>
      <c r="G123" s="18"/>
      <c r="H123" s="18"/>
      <c r="J123" s="18"/>
      <c r="K123" s="18"/>
      <c r="L123" s="18"/>
    </row>
    <row r="124" spans="1:12" x14ac:dyDescent="0.4">
      <c r="F124" s="18"/>
      <c r="G124" s="18"/>
      <c r="H124" s="18"/>
      <c r="J124" s="18"/>
      <c r="K124" s="18"/>
      <c r="L124" s="18"/>
    </row>
    <row r="125" spans="1:12" x14ac:dyDescent="0.4">
      <c r="F125" s="18"/>
      <c r="G125" s="18"/>
      <c r="H125" s="18"/>
      <c r="J125" s="18"/>
      <c r="K125" s="18"/>
      <c r="L125" s="18"/>
    </row>
    <row r="127" spans="1:12" x14ac:dyDescent="0.4">
      <c r="F127" s="18"/>
      <c r="G127" s="18"/>
      <c r="H127" s="18"/>
      <c r="J127" s="18"/>
      <c r="K127" s="18"/>
      <c r="L127" s="18"/>
    </row>
    <row r="128" spans="1:12" x14ac:dyDescent="0.4">
      <c r="F128" s="18"/>
      <c r="G128" s="18"/>
      <c r="H128" s="18"/>
      <c r="J128" s="18"/>
      <c r="K128" s="18"/>
      <c r="L128" s="18"/>
    </row>
    <row r="129" spans="1:12" x14ac:dyDescent="0.4">
      <c r="F129" s="18"/>
      <c r="G129" s="18"/>
      <c r="H129" s="18"/>
      <c r="J129" s="18"/>
      <c r="K129" s="18"/>
      <c r="L129" s="18"/>
    </row>
    <row r="130" spans="1:12" x14ac:dyDescent="0.4">
      <c r="F130" s="18"/>
      <c r="G130" s="18"/>
      <c r="H130" s="18"/>
      <c r="J130" s="18"/>
      <c r="K130" s="18"/>
      <c r="L130" s="18"/>
    </row>
    <row r="131" spans="1:12" x14ac:dyDescent="0.4">
      <c r="A131" s="7"/>
      <c r="B131" s="12" t="s">
        <v>141</v>
      </c>
      <c r="C131" s="7"/>
      <c r="D131" s="12"/>
      <c r="G131" s="12"/>
      <c r="H131" s="12" t="s">
        <v>140</v>
      </c>
      <c r="I131" s="7"/>
      <c r="J131" s="7"/>
      <c r="K131" s="7"/>
      <c r="L131" s="7"/>
    </row>
    <row r="132" spans="1:12" ht="18" customHeight="1" x14ac:dyDescent="0.4">
      <c r="J132" s="9"/>
      <c r="K132" s="9"/>
      <c r="L132" s="9"/>
    </row>
    <row r="133" spans="1:12" x14ac:dyDescent="0.4">
      <c r="A133" s="7"/>
      <c r="B133" s="12"/>
      <c r="C133" s="7"/>
      <c r="D133" s="12"/>
      <c r="F133" s="12"/>
      <c r="G133" s="12"/>
      <c r="H133" s="12"/>
      <c r="I133" s="7"/>
      <c r="J133" s="7"/>
      <c r="K133" s="7"/>
      <c r="L133" s="7"/>
    </row>
    <row r="134" spans="1:12" x14ac:dyDescent="0.4">
      <c r="A134" s="7"/>
      <c r="B134" s="12"/>
      <c r="C134" s="7"/>
      <c r="D134" s="12"/>
      <c r="F134" s="12"/>
      <c r="G134" s="12"/>
      <c r="H134" s="12"/>
      <c r="I134" s="7"/>
      <c r="J134" s="7"/>
      <c r="K134" s="7"/>
      <c r="L134" s="7"/>
    </row>
    <row r="135" spans="1:12" x14ac:dyDescent="0.4">
      <c r="A135" s="7"/>
      <c r="B135" s="12"/>
      <c r="C135" s="7"/>
      <c r="D135" s="12"/>
      <c r="F135" s="12"/>
      <c r="G135" s="12"/>
      <c r="H135" s="12"/>
      <c r="I135" s="7"/>
      <c r="J135" s="7"/>
      <c r="K135" s="7"/>
      <c r="L135" s="7"/>
    </row>
    <row r="136" spans="1:12" ht="16.5" customHeight="1" x14ac:dyDescent="0.4">
      <c r="A136" s="105"/>
      <c r="B136" s="105"/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</row>
    <row r="137" spans="1:12" ht="13.5" customHeight="1" x14ac:dyDescent="0.4">
      <c r="D137" s="7" t="s">
        <v>85</v>
      </c>
      <c r="F137" s="18">
        <f>F118-F39</f>
        <v>0</v>
      </c>
      <c r="G137" s="18"/>
      <c r="H137" s="18">
        <f>H118-H39</f>
        <v>0</v>
      </c>
      <c r="J137" s="18">
        <f>J118-J39</f>
        <v>0</v>
      </c>
      <c r="K137" s="18"/>
      <c r="L137" s="18">
        <f>L118-L39</f>
        <v>0</v>
      </c>
    </row>
    <row r="138" spans="1:12" ht="18" customHeight="1" x14ac:dyDescent="0.4"/>
    <row r="139" spans="1:12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9:C9"/>
    <mergeCell ref="A48:L48"/>
    <mergeCell ref="A50:L50"/>
    <mergeCell ref="A96:L96"/>
    <mergeCell ref="A55:C55"/>
    <mergeCell ref="A94:L94"/>
    <mergeCell ref="F51:L51"/>
    <mergeCell ref="J52:L52"/>
    <mergeCell ref="F97:L97"/>
    <mergeCell ref="F52:H52"/>
    <mergeCell ref="A46:L46"/>
    <mergeCell ref="A136:L136"/>
    <mergeCell ref="A92:L92"/>
    <mergeCell ref="A49:L49"/>
    <mergeCell ref="A95:L95"/>
    <mergeCell ref="J98:L98"/>
    <mergeCell ref="F98:H98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6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7"/>
  <sheetViews>
    <sheetView view="pageBreakPreview" zoomScale="120" zoomScaleNormal="86" zoomScaleSheetLayoutView="120" workbookViewId="0">
      <selection activeCell="A10" sqref="A10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2.28515625" style="4" customWidth="1"/>
    <col min="7" max="7" width="1" style="4" customWidth="1"/>
    <col min="8" max="8" width="11.85546875" style="4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1.8554687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ht="8.25" customHeight="1" x14ac:dyDescent="0.4">
      <c r="Z1" s="110"/>
      <c r="AA1" s="110"/>
      <c r="AB1" s="110"/>
    </row>
    <row r="2" spans="1:31" x14ac:dyDescent="0.4">
      <c r="A2" s="107" t="s">
        <v>52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</row>
    <row r="3" spans="1:31" x14ac:dyDescent="0.4">
      <c r="A3" s="107" t="s">
        <v>120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</row>
    <row r="4" spans="1:31" x14ac:dyDescent="0.4">
      <c r="A4" s="107" t="s">
        <v>34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</row>
    <row r="5" spans="1:31" x14ac:dyDescent="0.4">
      <c r="A5" s="107" t="s">
        <v>214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</row>
    <row r="6" spans="1:31" ht="5.2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5"/>
      <c r="B7" s="3"/>
      <c r="C7" s="3"/>
      <c r="D7" s="111" t="s">
        <v>13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31" x14ac:dyDescent="0.4">
      <c r="D8" s="8"/>
      <c r="E8" s="8"/>
      <c r="F8" s="8"/>
      <c r="G8" s="8"/>
      <c r="H8" s="8"/>
      <c r="I8" s="8"/>
      <c r="J8" s="39" t="s">
        <v>69</v>
      </c>
      <c r="K8" s="18"/>
      <c r="L8" s="18" t="s">
        <v>65</v>
      </c>
      <c r="M8" s="18"/>
      <c r="N8" s="108" t="s">
        <v>19</v>
      </c>
      <c r="O8" s="108"/>
      <c r="P8" s="108"/>
      <c r="Q8" s="78"/>
      <c r="R8" s="112" t="s">
        <v>116</v>
      </c>
      <c r="S8" s="112"/>
      <c r="T8" s="112"/>
      <c r="U8" s="112"/>
      <c r="V8" s="112"/>
      <c r="W8" s="78"/>
      <c r="X8" s="44"/>
      <c r="Y8" s="44"/>
      <c r="Z8" s="44" t="s">
        <v>101</v>
      </c>
    </row>
    <row r="9" spans="1:31" x14ac:dyDescent="0.4">
      <c r="D9" s="8"/>
      <c r="E9" s="8"/>
      <c r="F9" s="18" t="s">
        <v>159</v>
      </c>
      <c r="G9" s="8"/>
      <c r="H9" s="18"/>
      <c r="I9" s="8"/>
      <c r="J9" s="39"/>
      <c r="K9" s="18"/>
      <c r="L9" s="18"/>
      <c r="M9" s="18"/>
      <c r="N9" s="78"/>
      <c r="O9" s="78"/>
      <c r="P9" s="78"/>
      <c r="Q9" s="78"/>
      <c r="R9" s="18" t="s">
        <v>143</v>
      </c>
      <c r="S9" s="78"/>
      <c r="T9" s="69" t="s">
        <v>146</v>
      </c>
      <c r="U9" s="78"/>
      <c r="V9" s="46" t="s">
        <v>107</v>
      </c>
      <c r="W9" s="78"/>
      <c r="X9" s="78" t="s">
        <v>93</v>
      </c>
      <c r="Y9" s="78"/>
      <c r="Z9" s="78" t="s">
        <v>102</v>
      </c>
    </row>
    <row r="10" spans="1:31" x14ac:dyDescent="0.4">
      <c r="D10" s="19" t="s">
        <v>22</v>
      </c>
      <c r="E10" s="19"/>
      <c r="F10" s="18" t="s">
        <v>160</v>
      </c>
      <c r="G10" s="19"/>
      <c r="H10" s="18" t="s">
        <v>65</v>
      </c>
      <c r="I10" s="18"/>
      <c r="J10" s="40" t="s">
        <v>70</v>
      </c>
      <c r="K10" s="18"/>
      <c r="L10" s="18" t="s">
        <v>66</v>
      </c>
      <c r="M10" s="18"/>
      <c r="N10" s="29" t="s">
        <v>23</v>
      </c>
      <c r="O10" s="23"/>
      <c r="P10" s="74"/>
      <c r="Q10" s="74"/>
      <c r="R10" s="7" t="s">
        <v>145</v>
      </c>
      <c r="S10" s="18"/>
      <c r="T10" s="67" t="s">
        <v>147</v>
      </c>
      <c r="U10" s="18"/>
      <c r="V10" s="18" t="s">
        <v>108</v>
      </c>
      <c r="W10" s="74"/>
      <c r="X10" s="78" t="s">
        <v>94</v>
      </c>
      <c r="Y10" s="78"/>
      <c r="Z10" s="78" t="s">
        <v>103</v>
      </c>
    </row>
    <row r="11" spans="1:31" x14ac:dyDescent="0.4">
      <c r="B11" s="73" t="s">
        <v>40</v>
      </c>
      <c r="D11" s="24" t="s">
        <v>24</v>
      </c>
      <c r="E11" s="21"/>
      <c r="F11" s="77" t="s">
        <v>25</v>
      </c>
      <c r="G11" s="21"/>
      <c r="H11" s="77" t="s">
        <v>66</v>
      </c>
      <c r="I11" s="20"/>
      <c r="J11" s="41" t="s">
        <v>71</v>
      </c>
      <c r="K11" s="20"/>
      <c r="L11" s="77"/>
      <c r="M11" s="20"/>
      <c r="N11" s="30" t="s">
        <v>20</v>
      </c>
      <c r="O11" s="23"/>
      <c r="P11" s="75" t="s">
        <v>3</v>
      </c>
      <c r="Q11" s="78"/>
      <c r="R11" s="77" t="s">
        <v>144</v>
      </c>
      <c r="S11" s="20"/>
      <c r="T11" s="68" t="s">
        <v>148</v>
      </c>
      <c r="U11" s="20"/>
      <c r="V11" s="77" t="s">
        <v>115</v>
      </c>
      <c r="W11" s="78"/>
      <c r="X11" s="75"/>
      <c r="Y11" s="78"/>
      <c r="Z11" s="75" t="s">
        <v>104</v>
      </c>
      <c r="AB11" s="73" t="s">
        <v>28</v>
      </c>
      <c r="AE11" s="20"/>
    </row>
    <row r="12" spans="1:31" x14ac:dyDescent="0.4">
      <c r="C12" s="20"/>
      <c r="N12" s="78"/>
      <c r="O12" s="20"/>
      <c r="P12" s="27"/>
      <c r="Q12" s="27"/>
      <c r="R12" s="27"/>
      <c r="S12" s="27"/>
      <c r="T12" s="27"/>
      <c r="U12" s="27"/>
      <c r="V12" s="27"/>
      <c r="W12" s="27"/>
      <c r="X12" s="27"/>
      <c r="Y12" s="21"/>
      <c r="Z12" s="21"/>
      <c r="AB12" s="27"/>
    </row>
    <row r="13" spans="1:31" x14ac:dyDescent="0.4">
      <c r="A13" s="4" t="s">
        <v>197</v>
      </c>
      <c r="D13" s="11">
        <v>830055185.00999999</v>
      </c>
      <c r="E13" s="11"/>
      <c r="F13" s="11">
        <v>270244733.85000002</v>
      </c>
      <c r="G13" s="11"/>
      <c r="H13" s="11">
        <v>1875250</v>
      </c>
      <c r="I13" s="11"/>
      <c r="J13" s="11">
        <v>0</v>
      </c>
      <c r="K13" s="11"/>
      <c r="L13" s="11">
        <v>0</v>
      </c>
      <c r="M13" s="11"/>
      <c r="N13" s="11">
        <v>88087576.039999992</v>
      </c>
      <c r="O13" s="11"/>
      <c r="P13" s="11">
        <v>1249909825.8800001</v>
      </c>
      <c r="Q13" s="11"/>
      <c r="R13" s="11">
        <v>-42990281.32</v>
      </c>
      <c r="S13" s="11"/>
      <c r="T13" s="11">
        <v>0</v>
      </c>
      <c r="U13" s="11"/>
      <c r="V13" s="11">
        <f>+T13+R13</f>
        <v>-42990281.32</v>
      </c>
      <c r="W13" s="11"/>
      <c r="X13" s="11">
        <f>SUM(D13:P13)+V13</f>
        <v>2397182289.46</v>
      </c>
      <c r="Y13" s="11"/>
      <c r="Z13" s="11">
        <v>72585833.920000002</v>
      </c>
      <c r="AA13" s="34"/>
      <c r="AB13" s="11">
        <f>+X13+Z13</f>
        <v>2469768123.3800001</v>
      </c>
    </row>
    <row r="14" spans="1:31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8"/>
      <c r="AB14" s="11"/>
    </row>
    <row r="15" spans="1:31" x14ac:dyDescent="0.4">
      <c r="A15" s="4" t="s">
        <v>121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8"/>
      <c r="AB15" s="11"/>
    </row>
    <row r="16" spans="1:31" x14ac:dyDescent="0.4">
      <c r="A16" s="4" t="s">
        <v>173</v>
      </c>
      <c r="B16" s="7">
        <v>23</v>
      </c>
      <c r="D16" s="11">
        <f>27776172.37+3129054.26+2723.75+6.63-0.02</f>
        <v>30907956.990000002</v>
      </c>
      <c r="E16" s="11"/>
      <c r="F16" s="11">
        <f>21991214.93+2202855.57+11439.75+62.27+0.02</f>
        <v>24205572.539999999</v>
      </c>
      <c r="G16" s="11"/>
      <c r="H16" s="11">
        <v>-1875250</v>
      </c>
      <c r="I16" s="11"/>
      <c r="J16" s="11"/>
      <c r="K16" s="11"/>
      <c r="L16" s="11"/>
      <c r="M16" s="11"/>
      <c r="N16" s="11">
        <v>0</v>
      </c>
      <c r="O16" s="8"/>
      <c r="P16" s="11">
        <v>0</v>
      </c>
      <c r="Q16" s="11"/>
      <c r="R16" s="11">
        <v>0</v>
      </c>
      <c r="S16" s="11"/>
      <c r="T16" s="11">
        <v>0</v>
      </c>
      <c r="U16" s="11"/>
      <c r="V16" s="11">
        <f t="shared" ref="V16:V18" si="0">+T16+R16</f>
        <v>0</v>
      </c>
      <c r="W16" s="11"/>
      <c r="X16" s="11">
        <f t="shared" ref="X16:X18" si="1">SUM(D16:P16)+V16</f>
        <v>53238279.530000001</v>
      </c>
      <c r="Y16" s="11"/>
      <c r="Z16" s="11">
        <v>0</v>
      </c>
      <c r="AA16" s="8"/>
      <c r="AB16" s="11">
        <f t="shared" ref="AB16:AB18" si="2">+X16+Z16</f>
        <v>53238279.530000001</v>
      </c>
    </row>
    <row r="17" spans="1:30" x14ac:dyDescent="0.4">
      <c r="A17" s="4" t="s">
        <v>199</v>
      </c>
      <c r="B17" s="7">
        <v>23</v>
      </c>
      <c r="D17" s="11">
        <v>170697005.25</v>
      </c>
      <c r="E17" s="11"/>
      <c r="F17" s="11">
        <v>375533411.55000001</v>
      </c>
      <c r="G17" s="11"/>
      <c r="H17" s="11">
        <v>0</v>
      </c>
      <c r="I17" s="11"/>
      <c r="J17" s="11"/>
      <c r="K17" s="11"/>
      <c r="L17" s="11"/>
      <c r="M17" s="11"/>
      <c r="N17" s="11">
        <v>0</v>
      </c>
      <c r="O17" s="8"/>
      <c r="P17" s="11">
        <v>0</v>
      </c>
      <c r="Q17" s="11"/>
      <c r="R17" s="11">
        <v>0</v>
      </c>
      <c r="S17" s="11"/>
      <c r="T17" s="11">
        <v>0</v>
      </c>
      <c r="U17" s="11"/>
      <c r="V17" s="11"/>
      <c r="W17" s="11"/>
      <c r="X17" s="11">
        <f t="shared" ref="X17" si="3">SUM(D17:P17)+V17</f>
        <v>546230416.79999995</v>
      </c>
      <c r="Y17" s="11"/>
      <c r="Z17" s="11">
        <v>0</v>
      </c>
      <c r="AA17" s="8"/>
      <c r="AB17" s="11">
        <f t="shared" ref="AB17" si="4">+X17+Z17</f>
        <v>546230416.79999995</v>
      </c>
    </row>
    <row r="18" spans="1:30" x14ac:dyDescent="0.4">
      <c r="A18" s="4" t="s">
        <v>174</v>
      </c>
      <c r="B18" s="7">
        <v>24</v>
      </c>
      <c r="D18" s="11">
        <v>0</v>
      </c>
      <c r="E18" s="11"/>
      <c r="F18" s="11">
        <v>0</v>
      </c>
      <c r="G18" s="11"/>
      <c r="H18" s="11">
        <f>28679383.08+329082</f>
        <v>29008465.079999998</v>
      </c>
      <c r="I18" s="11"/>
      <c r="J18" s="11"/>
      <c r="K18" s="11"/>
      <c r="L18" s="11"/>
      <c r="M18" s="11"/>
      <c r="N18" s="11">
        <v>0</v>
      </c>
      <c r="O18" s="8"/>
      <c r="P18" s="11">
        <v>0</v>
      </c>
      <c r="Q18" s="11"/>
      <c r="R18" s="11">
        <v>0</v>
      </c>
      <c r="S18" s="11"/>
      <c r="T18" s="11">
        <v>0</v>
      </c>
      <c r="U18" s="11"/>
      <c r="V18" s="11">
        <f t="shared" si="0"/>
        <v>0</v>
      </c>
      <c r="W18" s="11"/>
      <c r="X18" s="11">
        <f t="shared" si="1"/>
        <v>29008465.079999998</v>
      </c>
      <c r="Y18" s="11"/>
      <c r="Z18" s="11">
        <v>0</v>
      </c>
      <c r="AA18" s="8"/>
      <c r="AB18" s="11">
        <f t="shared" si="2"/>
        <v>29008465.079999998</v>
      </c>
    </row>
    <row r="19" spans="1:30" x14ac:dyDescent="0.4">
      <c r="A19" s="4" t="s">
        <v>142</v>
      </c>
      <c r="B19" s="7">
        <v>22</v>
      </c>
      <c r="D19" s="11">
        <v>0</v>
      </c>
      <c r="E19" s="11"/>
      <c r="F19" s="11">
        <v>0</v>
      </c>
      <c r="G19" s="11"/>
      <c r="H19" s="11">
        <v>0</v>
      </c>
      <c r="I19" s="11"/>
      <c r="J19" s="11"/>
      <c r="K19" s="11"/>
      <c r="L19" s="11"/>
      <c r="M19" s="11"/>
      <c r="N19" s="11">
        <v>0</v>
      </c>
      <c r="O19" s="8"/>
      <c r="P19" s="11">
        <v>-223136712.5</v>
      </c>
      <c r="Q19" s="11"/>
      <c r="R19" s="11">
        <v>0</v>
      </c>
      <c r="S19" s="11"/>
      <c r="T19" s="11">
        <v>0</v>
      </c>
      <c r="U19" s="11"/>
      <c r="V19" s="11">
        <f>+T19+R19</f>
        <v>0</v>
      </c>
      <c r="W19" s="11"/>
      <c r="X19" s="11">
        <f>SUM(D19:P19)+V19</f>
        <v>-223136712.5</v>
      </c>
      <c r="Y19" s="11"/>
      <c r="Z19" s="11">
        <v>0</v>
      </c>
      <c r="AA19" s="8"/>
      <c r="AB19" s="11">
        <f>+X19+Z19</f>
        <v>-223136712.5</v>
      </c>
    </row>
    <row r="20" spans="1:30" x14ac:dyDescent="0.4">
      <c r="A20" s="4" t="s">
        <v>175</v>
      </c>
      <c r="B20" s="7"/>
      <c r="D20" s="11">
        <v>0</v>
      </c>
      <c r="E20" s="11"/>
      <c r="F20" s="11">
        <v>0</v>
      </c>
      <c r="G20" s="11"/>
      <c r="H20" s="11">
        <v>0</v>
      </c>
      <c r="I20" s="11"/>
      <c r="J20" s="11"/>
      <c r="K20" s="11"/>
      <c r="L20" s="11"/>
      <c r="M20" s="11"/>
      <c r="N20" s="11">
        <f>4732582.18+4885114.66</f>
        <v>9617696.8399999999</v>
      </c>
      <c r="O20" s="8"/>
      <c r="P20" s="11">
        <f>-N20</f>
        <v>-9617696.8399999999</v>
      </c>
      <c r="Q20" s="11"/>
      <c r="R20" s="11">
        <v>0</v>
      </c>
      <c r="S20" s="11"/>
      <c r="T20" s="11">
        <v>0</v>
      </c>
      <c r="U20" s="11"/>
      <c r="V20" s="11">
        <f t="shared" ref="V20" si="5">+T20+R20</f>
        <v>0</v>
      </c>
      <c r="W20" s="11"/>
      <c r="X20" s="11">
        <f t="shared" ref="X20" si="6">SUM(D20:P20)+V20</f>
        <v>0</v>
      </c>
      <c r="Y20" s="11"/>
      <c r="Z20" s="11">
        <v>0</v>
      </c>
      <c r="AA20" s="8"/>
      <c r="AB20" s="11">
        <f t="shared" ref="AB20" si="7">+X20+Z20</f>
        <v>0</v>
      </c>
    </row>
    <row r="21" spans="1:30" x14ac:dyDescent="0.4">
      <c r="A21" s="4" t="s">
        <v>131</v>
      </c>
      <c r="B21" s="7"/>
      <c r="D21" s="11">
        <v>0</v>
      </c>
      <c r="E21" s="11"/>
      <c r="F21" s="11">
        <v>0</v>
      </c>
      <c r="G21" s="11"/>
      <c r="H21" s="11">
        <v>0</v>
      </c>
      <c r="I21" s="11"/>
      <c r="J21" s="11"/>
      <c r="K21" s="11"/>
      <c r="L21" s="11"/>
      <c r="M21" s="11"/>
      <c r="N21" s="11">
        <v>0</v>
      </c>
      <c r="O21" s="11"/>
      <c r="P21" s="11">
        <f>+'งบกำไรขาดทุน Q4_65'!H34</f>
        <v>346776839.50999999</v>
      </c>
      <c r="Q21" s="11"/>
      <c r="R21" s="11">
        <f>+'งบกำไรขาดทุน Q4_65'!H62</f>
        <v>34314751.310000002</v>
      </c>
      <c r="S21" s="11"/>
      <c r="T21" s="11">
        <f>-T23</f>
        <v>-4898340.8</v>
      </c>
      <c r="U21" s="11"/>
      <c r="V21" s="11">
        <f>+T21+R21</f>
        <v>29416410.510000002</v>
      </c>
      <c r="W21" s="11"/>
      <c r="X21" s="11">
        <f>SUM(D21:P21)+V21</f>
        <v>376193250.01999998</v>
      </c>
      <c r="Y21" s="11"/>
      <c r="Z21" s="11">
        <v>98646999.650000006</v>
      </c>
      <c r="AA21" s="34"/>
      <c r="AB21" s="11">
        <f>+X21+Z21</f>
        <v>474840249.66999996</v>
      </c>
    </row>
    <row r="22" spans="1:30" x14ac:dyDescent="0.4">
      <c r="A22" s="4" t="s">
        <v>166</v>
      </c>
      <c r="B22" s="7"/>
      <c r="D22" s="11"/>
      <c r="E22" s="11"/>
      <c r="F22" s="11"/>
      <c r="G22" s="8"/>
      <c r="H22" s="11"/>
      <c r="I22" s="11"/>
      <c r="J22" s="11"/>
      <c r="K22" s="11"/>
      <c r="L22" s="11"/>
      <c r="M22" s="11"/>
      <c r="N22" s="11"/>
      <c r="O22" s="8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34"/>
      <c r="AB22" s="11"/>
    </row>
    <row r="23" spans="1:30" x14ac:dyDescent="0.4">
      <c r="A23" s="4" t="s">
        <v>167</v>
      </c>
      <c r="B23" s="7"/>
      <c r="D23" s="11">
        <v>0</v>
      </c>
      <c r="E23" s="11"/>
      <c r="F23" s="11">
        <v>0</v>
      </c>
      <c r="G23" s="11"/>
      <c r="H23" s="11">
        <v>0</v>
      </c>
      <c r="I23" s="11"/>
      <c r="J23" s="11"/>
      <c r="K23" s="11"/>
      <c r="L23" s="11"/>
      <c r="M23" s="11"/>
      <c r="N23" s="11">
        <v>0</v>
      </c>
      <c r="O23" s="8"/>
      <c r="P23" s="11">
        <v>-4898340.8</v>
      </c>
      <c r="Q23" s="11"/>
      <c r="R23" s="11">
        <v>0</v>
      </c>
      <c r="S23" s="11"/>
      <c r="T23" s="11">
        <f>-P23</f>
        <v>4898340.8</v>
      </c>
      <c r="U23" s="11"/>
      <c r="V23" s="11">
        <f>+T23+R23</f>
        <v>4898340.8</v>
      </c>
      <c r="W23" s="11"/>
      <c r="X23" s="11">
        <f>SUM(D23:P23)+V23</f>
        <v>0</v>
      </c>
      <c r="Y23" s="11"/>
      <c r="Z23" s="11">
        <v>0</v>
      </c>
      <c r="AA23" s="8"/>
      <c r="AB23" s="11">
        <f>+X23+Z23</f>
        <v>0</v>
      </c>
    </row>
    <row r="24" spans="1:30" ht="9" customHeight="1" x14ac:dyDescent="0.4">
      <c r="B24" s="7"/>
      <c r="D24" s="54"/>
      <c r="E24" s="11"/>
      <c r="F24" s="54"/>
      <c r="G24" s="34"/>
      <c r="H24" s="54"/>
      <c r="I24" s="11"/>
      <c r="J24" s="11"/>
      <c r="K24" s="11"/>
      <c r="L24" s="11"/>
      <c r="M24" s="11"/>
      <c r="N24" s="54"/>
      <c r="O24" s="52"/>
      <c r="P24" s="54"/>
      <c r="Q24" s="11"/>
      <c r="R24" s="54"/>
      <c r="S24" s="11"/>
      <c r="T24" s="54"/>
      <c r="U24" s="11"/>
      <c r="V24" s="54"/>
      <c r="W24" s="11"/>
      <c r="X24" s="54"/>
      <c r="Y24" s="11"/>
      <c r="Z24" s="54"/>
      <c r="AA24" s="11"/>
      <c r="AB24" s="54"/>
    </row>
    <row r="25" spans="1:30" ht="18.75" thickBot="1" x14ac:dyDescent="0.45">
      <c r="A25" s="4" t="s">
        <v>198</v>
      </c>
      <c r="D25" s="61">
        <f>SUM(D13:D24)</f>
        <v>1031660147.25</v>
      </c>
      <c r="E25" s="11"/>
      <c r="F25" s="61">
        <f>SUM(F13:F24)</f>
        <v>669983717.94000006</v>
      </c>
      <c r="G25" s="8"/>
      <c r="H25" s="61">
        <f>SUM(H13:H24)</f>
        <v>29008465.079999998</v>
      </c>
      <c r="I25" s="11"/>
      <c r="J25" s="61">
        <f>SUM(J13:J24)</f>
        <v>0</v>
      </c>
      <c r="K25" s="11"/>
      <c r="L25" s="61">
        <f>SUM(L13:L24)</f>
        <v>0</v>
      </c>
      <c r="M25" s="11"/>
      <c r="N25" s="61">
        <f>SUM(N13:N24)</f>
        <v>97705272.879999995</v>
      </c>
      <c r="O25" s="8"/>
      <c r="P25" s="61">
        <f>SUM(P13:P24)</f>
        <v>1359033915.2500002</v>
      </c>
      <c r="Q25" s="11"/>
      <c r="R25" s="61">
        <f>SUM(R13:R24)</f>
        <v>-8675530.0099999979</v>
      </c>
      <c r="S25" s="11"/>
      <c r="T25" s="61">
        <f>SUM(T13:T24)</f>
        <v>0</v>
      </c>
      <c r="U25" s="11"/>
      <c r="V25" s="61">
        <f>SUM(V13:V24)</f>
        <v>-8675530.0099999979</v>
      </c>
      <c r="W25" s="11"/>
      <c r="X25" s="61">
        <f>SUM(X13:X24)</f>
        <v>3178715988.3899999</v>
      </c>
      <c r="Y25" s="11"/>
      <c r="Z25" s="61">
        <f>SUM(Z13:Z24)</f>
        <v>171232833.56999999</v>
      </c>
      <c r="AA25" s="34"/>
      <c r="AB25" s="61">
        <f>SUM(AB13:AB24)</f>
        <v>3349948821.96</v>
      </c>
    </row>
    <row r="26" spans="1:30" ht="11.25" customHeight="1" thickTop="1" x14ac:dyDescent="0.4">
      <c r="A26" s="47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11"/>
      <c r="Y26" s="34"/>
      <c r="Z26" s="34"/>
      <c r="AA26" s="34"/>
      <c r="AB26" s="34"/>
    </row>
    <row r="27" spans="1:30" x14ac:dyDescent="0.4">
      <c r="A27" s="4" t="s">
        <v>215</v>
      </c>
      <c r="D27" s="11">
        <v>1031660147.25</v>
      </c>
      <c r="E27" s="11"/>
      <c r="F27" s="11">
        <v>669983717.94000006</v>
      </c>
      <c r="G27" s="11"/>
      <c r="H27" s="11">
        <v>29008465.079999998</v>
      </c>
      <c r="I27" s="11"/>
      <c r="J27" s="11">
        <v>0</v>
      </c>
      <c r="K27" s="11"/>
      <c r="L27" s="11">
        <v>0</v>
      </c>
      <c r="M27" s="11"/>
      <c r="N27" s="11">
        <v>97705272.879999995</v>
      </c>
      <c r="O27" s="11"/>
      <c r="P27" s="11">
        <v>1359033915.2500002</v>
      </c>
      <c r="Q27" s="11"/>
      <c r="R27" s="11">
        <v>-8675530.0099999979</v>
      </c>
      <c r="S27" s="11"/>
      <c r="T27" s="11">
        <v>0</v>
      </c>
      <c r="U27" s="11"/>
      <c r="V27" s="11">
        <f>+T27+R27</f>
        <v>-8675530.0099999979</v>
      </c>
      <c r="W27" s="11"/>
      <c r="X27" s="11">
        <f>SUM(D27:P27)+V27</f>
        <v>3178715988.3900003</v>
      </c>
      <c r="Y27" s="11"/>
      <c r="Z27" s="11">
        <v>171232833.56999999</v>
      </c>
      <c r="AA27" s="34"/>
      <c r="AB27" s="11">
        <f>+X27+Z27</f>
        <v>3349948821.9600005</v>
      </c>
      <c r="AD27" s="47">
        <f>AB27-'งบแสดงฐานะการเงิน Q4_65'!H117</f>
        <v>0</v>
      </c>
    </row>
    <row r="28" spans="1:30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8"/>
      <c r="AB28" s="11"/>
    </row>
    <row r="29" spans="1:30" x14ac:dyDescent="0.4">
      <c r="A29" s="4" t="s">
        <v>121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8"/>
      <c r="AB29" s="11"/>
    </row>
    <row r="30" spans="1:30" x14ac:dyDescent="0.4">
      <c r="A30" s="4" t="s">
        <v>173</v>
      </c>
      <c r="B30" s="7">
        <v>23</v>
      </c>
      <c r="D30" s="11">
        <v>27905071.670000002</v>
      </c>
      <c r="E30" s="11"/>
      <c r="F30" s="11">
        <v>18280555.23</v>
      </c>
      <c r="G30" s="11"/>
      <c r="H30" s="11">
        <v>-29008465.079999998</v>
      </c>
      <c r="I30" s="11"/>
      <c r="J30" s="11"/>
      <c r="K30" s="11"/>
      <c r="L30" s="11"/>
      <c r="M30" s="11"/>
      <c r="N30" s="11">
        <v>0</v>
      </c>
      <c r="O30" s="8"/>
      <c r="P30" s="11">
        <v>0</v>
      </c>
      <c r="Q30" s="11"/>
      <c r="R30" s="11">
        <v>0</v>
      </c>
      <c r="S30" s="11"/>
      <c r="T30" s="11">
        <v>0</v>
      </c>
      <c r="U30" s="11"/>
      <c r="V30" s="11">
        <f t="shared" ref="V30" si="8">+T30+R30</f>
        <v>0</v>
      </c>
      <c r="W30" s="11"/>
      <c r="X30" s="11">
        <f t="shared" ref="X30" si="9">SUM(D30:P30)+V30</f>
        <v>17177161.820000008</v>
      </c>
      <c r="Y30" s="11"/>
      <c r="Z30" s="11">
        <v>0</v>
      </c>
      <c r="AA30" s="8"/>
      <c r="AB30" s="11">
        <f t="shared" ref="AB30" si="10">+X30+Z30</f>
        <v>17177161.820000008</v>
      </c>
    </row>
    <row r="31" spans="1:30" x14ac:dyDescent="0.4">
      <c r="A31" s="4" t="s">
        <v>229</v>
      </c>
      <c r="B31" s="7">
        <v>23</v>
      </c>
      <c r="D31" s="11">
        <v>104835850.84</v>
      </c>
      <c r="E31" s="11"/>
      <c r="F31" s="11">
        <v>0</v>
      </c>
      <c r="G31" s="11"/>
      <c r="H31" s="11">
        <v>0</v>
      </c>
      <c r="I31" s="11"/>
      <c r="J31" s="11"/>
      <c r="K31" s="11"/>
      <c r="L31" s="11"/>
      <c r="M31" s="11"/>
      <c r="N31" s="11">
        <v>0</v>
      </c>
      <c r="O31" s="8"/>
      <c r="P31" s="11">
        <v>-104835850.84</v>
      </c>
      <c r="Q31" s="11"/>
      <c r="R31" s="11">
        <v>0</v>
      </c>
      <c r="S31" s="11"/>
      <c r="T31" s="11">
        <v>0</v>
      </c>
      <c r="U31" s="11"/>
      <c r="V31" s="11">
        <f t="shared" ref="V31" si="11">+T31+R31</f>
        <v>0</v>
      </c>
      <c r="W31" s="11"/>
      <c r="X31" s="11">
        <f t="shared" ref="X31" si="12">SUM(D31:P31)+V31</f>
        <v>0</v>
      </c>
      <c r="Y31" s="11"/>
      <c r="Z31" s="11">
        <v>0</v>
      </c>
      <c r="AA31" s="8"/>
      <c r="AB31" s="11">
        <f t="shared" ref="AB31" si="13">+X31+Z31</f>
        <v>0</v>
      </c>
    </row>
    <row r="32" spans="1:30" x14ac:dyDescent="0.4">
      <c r="A32" s="4" t="s">
        <v>142</v>
      </c>
      <c r="B32" s="7">
        <v>22</v>
      </c>
      <c r="D32" s="11">
        <v>0</v>
      </c>
      <c r="E32" s="11"/>
      <c r="F32" s="11">
        <v>0</v>
      </c>
      <c r="G32" s="11"/>
      <c r="H32" s="11">
        <v>0</v>
      </c>
      <c r="I32" s="11"/>
      <c r="J32" s="11"/>
      <c r="K32" s="11"/>
      <c r="L32" s="11"/>
      <c r="M32" s="11"/>
      <c r="N32" s="11">
        <v>0</v>
      </c>
      <c r="O32" s="8"/>
      <c r="P32" s="11">
        <v>-88509177.920000002</v>
      </c>
      <c r="Q32" s="11"/>
      <c r="R32" s="11">
        <v>0</v>
      </c>
      <c r="S32" s="11"/>
      <c r="T32" s="11">
        <v>0</v>
      </c>
      <c r="U32" s="11"/>
      <c r="V32" s="11">
        <f>+T32+R32</f>
        <v>0</v>
      </c>
      <c r="W32" s="11"/>
      <c r="X32" s="11">
        <f>SUM(D32:P32)+V32</f>
        <v>-88509177.920000002</v>
      </c>
      <c r="Y32" s="11"/>
      <c r="Z32" s="11">
        <v>-108284198.40000001</v>
      </c>
      <c r="AA32" s="8"/>
      <c r="AB32" s="11">
        <f>+X32+Z32</f>
        <v>-196793376.31999999</v>
      </c>
    </row>
    <row r="33" spans="1:30" x14ac:dyDescent="0.4">
      <c r="A33" s="4" t="s">
        <v>175</v>
      </c>
      <c r="B33" s="7"/>
      <c r="D33" s="11">
        <v>0</v>
      </c>
      <c r="E33" s="11"/>
      <c r="F33" s="11">
        <v>0</v>
      </c>
      <c r="G33" s="11"/>
      <c r="H33" s="11">
        <v>0</v>
      </c>
      <c r="I33" s="11"/>
      <c r="J33" s="11"/>
      <c r="K33" s="11"/>
      <c r="L33" s="11"/>
      <c r="M33" s="11"/>
      <c r="N33" s="11">
        <v>3803303.93</v>
      </c>
      <c r="O33" s="8"/>
      <c r="P33" s="11">
        <f>-N33</f>
        <v>-3803303.93</v>
      </c>
      <c r="Q33" s="11"/>
      <c r="R33" s="11">
        <v>0</v>
      </c>
      <c r="S33" s="11"/>
      <c r="T33" s="11">
        <v>0</v>
      </c>
      <c r="U33" s="11"/>
      <c r="V33" s="11">
        <f t="shared" ref="V33" si="14">+T33+R33</f>
        <v>0</v>
      </c>
      <c r="W33" s="11"/>
      <c r="X33" s="11">
        <f t="shared" ref="X33" si="15">SUM(D33:P33)+V33</f>
        <v>0</v>
      </c>
      <c r="Y33" s="11"/>
      <c r="Z33" s="11">
        <v>0</v>
      </c>
      <c r="AA33" s="8"/>
      <c r="AB33" s="11">
        <f t="shared" ref="AB33" si="16">+X33+Z33</f>
        <v>0</v>
      </c>
    </row>
    <row r="34" spans="1:30" x14ac:dyDescent="0.4">
      <c r="A34" s="4" t="s">
        <v>131</v>
      </c>
      <c r="B34" s="7"/>
      <c r="D34" s="11">
        <v>0</v>
      </c>
      <c r="E34" s="11"/>
      <c r="F34" s="11">
        <v>0</v>
      </c>
      <c r="G34" s="11"/>
      <c r="H34" s="11">
        <v>0</v>
      </c>
      <c r="I34" s="11"/>
      <c r="J34" s="11"/>
      <c r="K34" s="11"/>
      <c r="L34" s="11"/>
      <c r="M34" s="11"/>
      <c r="N34" s="11">
        <v>0</v>
      </c>
      <c r="O34" s="11"/>
      <c r="P34" s="11">
        <f>+'งบกำไรขาดทุน Q4_65'!F34</f>
        <v>-521286138.72000003</v>
      </c>
      <c r="Q34" s="11"/>
      <c r="R34" s="11">
        <f>+'งบกำไรขาดทุน Q4_65'!F62</f>
        <v>26416126.219999999</v>
      </c>
      <c r="S34" s="11"/>
      <c r="T34" s="11">
        <f>-T36</f>
        <v>-230282.4</v>
      </c>
      <c r="U34" s="11"/>
      <c r="V34" s="11">
        <f>+T34+R34</f>
        <v>26185843.82</v>
      </c>
      <c r="W34" s="11"/>
      <c r="X34" s="11">
        <f>SUM(D34:P34)+V34</f>
        <v>-495100294.90000004</v>
      </c>
      <c r="Y34" s="11"/>
      <c r="Z34" s="11">
        <f>+'งบกำไรขาดทุน Q4_65'!F35</f>
        <v>-92780.68</v>
      </c>
      <c r="AA34" s="11"/>
      <c r="AB34" s="11">
        <f>+X34+Z34</f>
        <v>-495193075.58000004</v>
      </c>
    </row>
    <row r="35" spans="1:30" x14ac:dyDescent="0.4">
      <c r="A35" s="4" t="s">
        <v>166</v>
      </c>
      <c r="B35" s="7"/>
      <c r="D35" s="11"/>
      <c r="E35" s="11"/>
      <c r="F35" s="11"/>
      <c r="G35" s="8"/>
      <c r="H35" s="11"/>
      <c r="I35" s="11"/>
      <c r="J35" s="11"/>
      <c r="K35" s="11"/>
      <c r="L35" s="11"/>
      <c r="M35" s="11"/>
      <c r="N35" s="11"/>
      <c r="O35" s="8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34"/>
      <c r="AB35" s="11"/>
    </row>
    <row r="36" spans="1:30" x14ac:dyDescent="0.4">
      <c r="A36" s="4" t="s">
        <v>167</v>
      </c>
      <c r="B36" s="7"/>
      <c r="D36" s="11">
        <v>0</v>
      </c>
      <c r="E36" s="11"/>
      <c r="F36" s="11">
        <v>0</v>
      </c>
      <c r="G36" s="11"/>
      <c r="H36" s="11">
        <v>0</v>
      </c>
      <c r="I36" s="11"/>
      <c r="J36" s="11"/>
      <c r="K36" s="11"/>
      <c r="L36" s="11"/>
      <c r="M36" s="11"/>
      <c r="N36" s="11">
        <v>0</v>
      </c>
      <c r="O36" s="8"/>
      <c r="P36" s="11">
        <v>-230282.4</v>
      </c>
      <c r="Q36" s="11"/>
      <c r="R36" s="11">
        <v>0</v>
      </c>
      <c r="S36" s="11"/>
      <c r="T36" s="11">
        <f>-P36</f>
        <v>230282.4</v>
      </c>
      <c r="U36" s="11"/>
      <c r="V36" s="11">
        <f>+T36+R36</f>
        <v>230282.4</v>
      </c>
      <c r="W36" s="11"/>
      <c r="X36" s="11">
        <f>SUM(D36:P36)+V36</f>
        <v>0</v>
      </c>
      <c r="Y36" s="11"/>
      <c r="Z36" s="11">
        <v>0</v>
      </c>
      <c r="AA36" s="8"/>
      <c r="AB36" s="11">
        <f>+X36+Z36</f>
        <v>0</v>
      </c>
    </row>
    <row r="37" spans="1:30" ht="8.25" customHeight="1" x14ac:dyDescent="0.4">
      <c r="B37" s="7"/>
      <c r="D37" s="54"/>
      <c r="E37" s="11"/>
      <c r="F37" s="54"/>
      <c r="G37" s="34"/>
      <c r="H37" s="54"/>
      <c r="I37" s="11"/>
      <c r="J37" s="11"/>
      <c r="K37" s="11"/>
      <c r="L37" s="11"/>
      <c r="M37" s="11"/>
      <c r="N37" s="54"/>
      <c r="O37" s="52"/>
      <c r="P37" s="54"/>
      <c r="Q37" s="11"/>
      <c r="R37" s="54"/>
      <c r="S37" s="11"/>
      <c r="T37" s="54"/>
      <c r="U37" s="11"/>
      <c r="V37" s="54"/>
      <c r="W37" s="11"/>
      <c r="X37" s="54"/>
      <c r="Y37" s="11"/>
      <c r="Z37" s="54"/>
      <c r="AA37" s="11"/>
      <c r="AB37" s="54"/>
    </row>
    <row r="38" spans="1:30" ht="18.75" thickBot="1" x14ac:dyDescent="0.45">
      <c r="A38" s="4" t="s">
        <v>216</v>
      </c>
      <c r="D38" s="61">
        <f>SUM(D27:D37)</f>
        <v>1164401069.76</v>
      </c>
      <c r="E38" s="11"/>
      <c r="F38" s="61">
        <f>SUM(F27:F37)</f>
        <v>688264273.17000008</v>
      </c>
      <c r="G38" s="8"/>
      <c r="H38" s="61">
        <f>SUM(H27:H37)</f>
        <v>0</v>
      </c>
      <c r="I38" s="11"/>
      <c r="J38" s="61">
        <f>SUM(J27:J37)</f>
        <v>0</v>
      </c>
      <c r="K38" s="11"/>
      <c r="L38" s="61">
        <f>SUM(L27:L37)</f>
        <v>0</v>
      </c>
      <c r="M38" s="11"/>
      <c r="N38" s="61">
        <f>SUM(N27:N37)</f>
        <v>101508576.81</v>
      </c>
      <c r="O38" s="8"/>
      <c r="P38" s="61">
        <f>SUM(P27:P37)</f>
        <v>640369161.44000018</v>
      </c>
      <c r="Q38" s="11"/>
      <c r="R38" s="61">
        <f>SUM(R27:R37)</f>
        <v>17740596.210000001</v>
      </c>
      <c r="S38" s="11"/>
      <c r="T38" s="61">
        <f>SUM(T27:T37)</f>
        <v>0</v>
      </c>
      <c r="U38" s="11"/>
      <c r="V38" s="61">
        <f>SUM(V27:V37)</f>
        <v>17740596.210000001</v>
      </c>
      <c r="W38" s="11"/>
      <c r="X38" s="61">
        <f>SUM(X27:X37)</f>
        <v>2612283677.3900003</v>
      </c>
      <c r="Y38" s="11"/>
      <c r="Z38" s="61">
        <f>SUM(Z27:Z37)</f>
        <v>62855854.489999987</v>
      </c>
      <c r="AA38" s="34"/>
      <c r="AB38" s="61">
        <f>SUM(AB27:AB37)</f>
        <v>2675139531.8800006</v>
      </c>
      <c r="AD38" s="47">
        <f>AB38-'งบแสดงฐานะการเงิน Q4_65'!F117</f>
        <v>0</v>
      </c>
    </row>
    <row r="39" spans="1:30" ht="8.25" customHeight="1" thickTop="1" x14ac:dyDescent="0.4"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11"/>
      <c r="Y39" s="34"/>
      <c r="Z39" s="34"/>
      <c r="AA39" s="34"/>
      <c r="AB39" s="34"/>
    </row>
    <row r="40" spans="1:30" x14ac:dyDescent="0.4">
      <c r="A40" s="4" t="s">
        <v>127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8"/>
      <c r="AA40" s="34"/>
      <c r="AB40" s="34"/>
    </row>
    <row r="41" spans="1:30" x14ac:dyDescent="0.4"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8"/>
      <c r="AA41" s="34"/>
      <c r="AB41" s="34"/>
    </row>
    <row r="42" spans="1:30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8"/>
      <c r="AA42" s="34"/>
      <c r="AB42" s="34"/>
    </row>
    <row r="43" spans="1:30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</row>
    <row r="44" spans="1:30" x14ac:dyDescent="0.4">
      <c r="Z44" s="8"/>
      <c r="AB44" s="28"/>
    </row>
    <row r="45" spans="1:30" s="1" customFormat="1" x14ac:dyDescent="0.4">
      <c r="A45" s="12" t="s">
        <v>21</v>
      </c>
      <c r="C45" s="7"/>
      <c r="D45" s="12"/>
      <c r="E45" s="7"/>
      <c r="F45" s="7"/>
      <c r="G45" s="7"/>
      <c r="H45" s="12" t="s">
        <v>21</v>
      </c>
      <c r="I45" s="12"/>
      <c r="J45" s="12"/>
      <c r="K45" s="12"/>
      <c r="L45" s="12"/>
      <c r="M45" s="12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D45" s="2"/>
    </row>
    <row r="46" spans="1:30" s="1" customFormat="1" ht="27" customHeight="1" x14ac:dyDescent="0.4">
      <c r="A46" s="105"/>
      <c r="B46" s="105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7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D46" s="2"/>
    </row>
    <row r="47" spans="1:30" ht="17.25" customHeight="1" x14ac:dyDescent="0.4">
      <c r="A47" s="13"/>
    </row>
  </sheetData>
  <mergeCells count="9">
    <mergeCell ref="Z1:AB1"/>
    <mergeCell ref="A46:B46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77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4"/>
  <sheetViews>
    <sheetView view="pageBreakPreview" zoomScale="120" zoomScaleNormal="100" zoomScaleSheetLayoutView="120" workbookViewId="0">
      <selection activeCell="A8" sqref="A8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5703125" style="4" customWidth="1"/>
    <col min="5" max="5" width="1.140625" style="4" customWidth="1"/>
    <col min="6" max="6" width="12.7109375" style="4" customWidth="1"/>
    <col min="7" max="7" width="1.42578125" style="4" customWidth="1"/>
    <col min="8" max="8" width="11.85546875" style="4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bestFit="1" customWidth="1"/>
    <col min="24" max="24" width="10.5703125" style="4" bestFit="1" customWidth="1"/>
    <col min="25" max="16384" width="9.140625" style="4"/>
  </cols>
  <sheetData>
    <row r="1" spans="1:23" ht="13.5" customHeight="1" x14ac:dyDescent="0.4">
      <c r="R1" s="110"/>
      <c r="S1" s="110"/>
      <c r="T1" s="110"/>
      <c r="U1" s="110"/>
      <c r="V1" s="110"/>
    </row>
    <row r="2" spans="1:23" x14ac:dyDescent="0.4">
      <c r="A2" s="106" t="s">
        <v>52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26"/>
    </row>
    <row r="3" spans="1:23" x14ac:dyDescent="0.4">
      <c r="A3" s="107" t="s">
        <v>120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</row>
    <row r="4" spans="1:23" s="32" customFormat="1" x14ac:dyDescent="0.4">
      <c r="A4" s="107" t="s">
        <v>35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</row>
    <row r="5" spans="1:23" x14ac:dyDescent="0.4">
      <c r="A5" s="107" t="s">
        <v>214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3" t="s">
        <v>13</v>
      </c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</row>
    <row r="8" spans="1:23" x14ac:dyDescent="0.4">
      <c r="D8" s="8"/>
      <c r="E8" s="8"/>
      <c r="F8" s="8"/>
      <c r="G8" s="8"/>
      <c r="H8" s="8"/>
      <c r="I8" s="8"/>
      <c r="J8" s="39" t="s">
        <v>69</v>
      </c>
      <c r="K8" s="18"/>
      <c r="L8" s="18" t="s">
        <v>65</v>
      </c>
      <c r="M8" s="18"/>
      <c r="N8" s="18" t="s">
        <v>56</v>
      </c>
      <c r="O8" s="8"/>
      <c r="P8" s="114"/>
      <c r="Q8" s="114"/>
      <c r="R8" s="114"/>
      <c r="S8" s="78"/>
      <c r="T8" s="69" t="s">
        <v>109</v>
      </c>
      <c r="U8" s="78"/>
    </row>
    <row r="9" spans="1:23" x14ac:dyDescent="0.4">
      <c r="D9" s="8"/>
      <c r="E9" s="8"/>
      <c r="F9" s="8"/>
      <c r="G9" s="8"/>
      <c r="H9" s="8"/>
      <c r="I9" s="8"/>
      <c r="J9" s="39"/>
      <c r="K9" s="18"/>
      <c r="L9" s="18"/>
      <c r="M9" s="18"/>
      <c r="N9" s="18"/>
      <c r="O9" s="8"/>
      <c r="P9" s="108" t="s">
        <v>64</v>
      </c>
      <c r="Q9" s="108"/>
      <c r="R9" s="108"/>
      <c r="S9" s="78"/>
      <c r="T9" s="30" t="s">
        <v>149</v>
      </c>
      <c r="U9" s="78"/>
    </row>
    <row r="10" spans="1:23" x14ac:dyDescent="0.4">
      <c r="D10" s="8"/>
      <c r="E10" s="8"/>
      <c r="F10" s="18" t="s">
        <v>159</v>
      </c>
      <c r="G10" s="8"/>
      <c r="H10" s="18"/>
      <c r="I10" s="8"/>
      <c r="J10" s="39"/>
      <c r="K10" s="18"/>
      <c r="L10" s="18"/>
      <c r="M10" s="18"/>
      <c r="N10" s="18"/>
      <c r="O10" s="8"/>
      <c r="P10" s="78"/>
      <c r="Q10" s="78"/>
      <c r="R10" s="78"/>
      <c r="S10" s="78"/>
      <c r="T10" s="69" t="s">
        <v>146</v>
      </c>
      <c r="U10" s="78"/>
    </row>
    <row r="11" spans="1:23" x14ac:dyDescent="0.4">
      <c r="D11" s="19" t="s">
        <v>22</v>
      </c>
      <c r="E11" s="19"/>
      <c r="F11" s="18" t="s">
        <v>160</v>
      </c>
      <c r="G11" s="8"/>
      <c r="H11" s="18" t="s">
        <v>65</v>
      </c>
      <c r="I11" s="18"/>
      <c r="J11" s="40" t="s">
        <v>70</v>
      </c>
      <c r="K11" s="18"/>
      <c r="L11" s="18" t="s">
        <v>66</v>
      </c>
      <c r="M11" s="18"/>
      <c r="N11" s="18" t="s">
        <v>57</v>
      </c>
      <c r="O11" s="8"/>
      <c r="P11" s="74" t="s">
        <v>23</v>
      </c>
      <c r="Q11" s="23"/>
      <c r="R11" s="74" t="s">
        <v>3</v>
      </c>
      <c r="S11" s="74"/>
      <c r="T11" s="67" t="s">
        <v>147</v>
      </c>
      <c r="U11" s="74"/>
    </row>
    <row r="12" spans="1:23" x14ac:dyDescent="0.4">
      <c r="B12" s="73" t="s">
        <v>40</v>
      </c>
      <c r="D12" s="24" t="s">
        <v>24</v>
      </c>
      <c r="E12" s="21"/>
      <c r="F12" s="77" t="s">
        <v>25</v>
      </c>
      <c r="G12" s="8"/>
      <c r="H12" s="77" t="s">
        <v>66</v>
      </c>
      <c r="I12" s="20"/>
      <c r="J12" s="41" t="s">
        <v>71</v>
      </c>
      <c r="K12" s="20"/>
      <c r="L12" s="77"/>
      <c r="M12" s="20"/>
      <c r="N12" s="77" t="s">
        <v>58</v>
      </c>
      <c r="O12" s="8"/>
      <c r="P12" s="75" t="s">
        <v>20</v>
      </c>
      <c r="Q12" s="23"/>
      <c r="R12" s="75"/>
      <c r="S12" s="78"/>
      <c r="T12" s="68" t="s">
        <v>148</v>
      </c>
      <c r="U12" s="78"/>
      <c r="V12" s="73" t="s">
        <v>28</v>
      </c>
    </row>
    <row r="13" spans="1:23" x14ac:dyDescent="0.4">
      <c r="C13" s="20"/>
      <c r="P13" s="78"/>
      <c r="Q13" s="20"/>
      <c r="R13" s="27"/>
      <c r="S13" s="27"/>
      <c r="T13" s="27"/>
      <c r="U13" s="21"/>
      <c r="V13" s="27"/>
    </row>
    <row r="14" spans="1:23" x14ac:dyDescent="0.4">
      <c r="A14" s="4" t="s">
        <v>197</v>
      </c>
      <c r="B14" s="7"/>
      <c r="D14" s="11">
        <v>830055185.00999999</v>
      </c>
      <c r="E14" s="11"/>
      <c r="F14" s="11">
        <v>270244733.85000002</v>
      </c>
      <c r="G14" s="11"/>
      <c r="H14" s="11">
        <v>1875250</v>
      </c>
      <c r="I14" s="11"/>
      <c r="J14" s="8"/>
      <c r="K14" s="11"/>
      <c r="L14" s="11"/>
      <c r="M14" s="11"/>
      <c r="N14" s="11"/>
      <c r="O14" s="11"/>
      <c r="P14" s="11">
        <v>88087576.039999992</v>
      </c>
      <c r="Q14" s="11"/>
      <c r="R14" s="11">
        <v>1181487670.5999999</v>
      </c>
      <c r="S14" s="11"/>
      <c r="T14" s="11">
        <v>0</v>
      </c>
      <c r="U14" s="11"/>
      <c r="V14" s="11">
        <f>SUM(D14:U14)</f>
        <v>2371750415.5</v>
      </c>
    </row>
    <row r="15" spans="1:23" ht="6" customHeight="1" x14ac:dyDescent="0.4">
      <c r="D15" s="11"/>
      <c r="E15" s="11"/>
      <c r="F15" s="11"/>
      <c r="G15" s="11"/>
      <c r="H15" s="11"/>
      <c r="I15" s="11"/>
      <c r="J15" s="8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8"/>
    </row>
    <row r="16" spans="1:23" x14ac:dyDescent="0.4">
      <c r="A16" s="4" t="s">
        <v>121</v>
      </c>
      <c r="D16" s="11"/>
      <c r="E16" s="11"/>
      <c r="F16" s="11"/>
      <c r="G16" s="11"/>
      <c r="H16" s="11"/>
      <c r="I16" s="11"/>
      <c r="J16" s="8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3" x14ac:dyDescent="0.4">
      <c r="A17" s="4" t="s">
        <v>173</v>
      </c>
      <c r="B17" s="7">
        <v>23</v>
      </c>
      <c r="D17" s="11">
        <f>27776172.37+3129054.26+2723.75+6.63-0.02</f>
        <v>30907956.990000002</v>
      </c>
      <c r="E17" s="11"/>
      <c r="F17" s="11">
        <f>21991214.93+2202855.57+11439.75+62.27+0.02</f>
        <v>24205572.539999999</v>
      </c>
      <c r="G17" s="11"/>
      <c r="H17" s="11">
        <v>-1875250</v>
      </c>
      <c r="I17" s="11"/>
      <c r="J17" s="11">
        <v>0</v>
      </c>
      <c r="K17" s="11"/>
      <c r="L17" s="11">
        <v>0</v>
      </c>
      <c r="M17" s="11"/>
      <c r="N17" s="11">
        <v>0</v>
      </c>
      <c r="O17" s="11"/>
      <c r="P17" s="11">
        <v>0</v>
      </c>
      <c r="Q17" s="11"/>
      <c r="R17" s="11">
        <v>0</v>
      </c>
      <c r="S17" s="11"/>
      <c r="T17" s="11">
        <v>0</v>
      </c>
      <c r="U17" s="11"/>
      <c r="V17" s="11">
        <f t="shared" ref="V17:V19" si="0">SUM(D17:U17)</f>
        <v>53238279.530000001</v>
      </c>
    </row>
    <row r="18" spans="1:23" x14ac:dyDescent="0.4">
      <c r="A18" s="4" t="s">
        <v>200</v>
      </c>
      <c r="B18" s="7">
        <v>23</v>
      </c>
      <c r="D18" s="11">
        <f>170697005.25</f>
        <v>170697005.25</v>
      </c>
      <c r="E18" s="11"/>
      <c r="F18" s="11">
        <f>375533411.55</f>
        <v>375533411.55000001</v>
      </c>
      <c r="G18" s="11"/>
      <c r="H18" s="11">
        <v>0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v>0</v>
      </c>
      <c r="Q18" s="11"/>
      <c r="R18" s="11">
        <v>0</v>
      </c>
      <c r="S18" s="11"/>
      <c r="T18" s="11">
        <v>0</v>
      </c>
      <c r="U18" s="11"/>
      <c r="V18" s="11">
        <f t="shared" si="0"/>
        <v>546230416.79999995</v>
      </c>
    </row>
    <row r="19" spans="1:23" x14ac:dyDescent="0.4">
      <c r="A19" s="4" t="s">
        <v>174</v>
      </c>
      <c r="B19" s="7">
        <v>24</v>
      </c>
      <c r="D19" s="11">
        <v>0</v>
      </c>
      <c r="E19" s="11"/>
      <c r="F19" s="11">
        <v>0</v>
      </c>
      <c r="G19" s="11"/>
      <c r="H19" s="11">
        <f>28679383.08+329082</f>
        <v>29008465.079999998</v>
      </c>
      <c r="I19" s="11"/>
      <c r="J19" s="11">
        <v>0</v>
      </c>
      <c r="K19" s="11"/>
      <c r="L19" s="11">
        <v>0</v>
      </c>
      <c r="M19" s="11"/>
      <c r="N19" s="11">
        <v>0</v>
      </c>
      <c r="O19" s="11"/>
      <c r="P19" s="11">
        <v>0</v>
      </c>
      <c r="Q19" s="11"/>
      <c r="R19" s="11">
        <v>0</v>
      </c>
      <c r="S19" s="11"/>
      <c r="T19" s="11">
        <v>0</v>
      </c>
      <c r="U19" s="11"/>
      <c r="V19" s="11">
        <f t="shared" si="0"/>
        <v>29008465.079999998</v>
      </c>
    </row>
    <row r="20" spans="1:23" x14ac:dyDescent="0.4">
      <c r="A20" s="4" t="s">
        <v>106</v>
      </c>
      <c r="B20" s="7">
        <v>22</v>
      </c>
      <c r="D20" s="11">
        <v>0</v>
      </c>
      <c r="E20" s="11"/>
      <c r="F20" s="11">
        <v>0</v>
      </c>
      <c r="G20" s="11"/>
      <c r="H20" s="11">
        <v>0</v>
      </c>
      <c r="I20" s="11"/>
      <c r="J20" s="11">
        <v>0</v>
      </c>
      <c r="K20" s="11"/>
      <c r="L20" s="11">
        <v>0</v>
      </c>
      <c r="M20" s="11"/>
      <c r="N20" s="11">
        <v>0</v>
      </c>
      <c r="O20" s="11"/>
      <c r="P20" s="11">
        <v>0</v>
      </c>
      <c r="Q20" s="11"/>
      <c r="R20" s="11">
        <v>-223136712.5</v>
      </c>
      <c r="S20" s="11"/>
      <c r="T20" s="11">
        <v>0</v>
      </c>
      <c r="U20" s="11"/>
      <c r="V20" s="11">
        <f>SUM(D20:U20)</f>
        <v>-223136712.5</v>
      </c>
    </row>
    <row r="21" spans="1:23" x14ac:dyDescent="0.4">
      <c r="A21" s="4" t="s">
        <v>175</v>
      </c>
      <c r="D21" s="11">
        <v>0</v>
      </c>
      <c r="E21" s="11"/>
      <c r="F21" s="11">
        <v>0</v>
      </c>
      <c r="G21" s="11"/>
      <c r="H21" s="11">
        <v>0</v>
      </c>
      <c r="I21" s="11"/>
      <c r="J21" s="11">
        <v>0</v>
      </c>
      <c r="K21" s="11"/>
      <c r="L21" s="11">
        <v>0</v>
      </c>
      <c r="M21" s="11"/>
      <c r="N21" s="11">
        <v>0</v>
      </c>
      <c r="O21" s="11"/>
      <c r="P21" s="11">
        <f>4732582.18+4885114.66</f>
        <v>9617696.8399999999</v>
      </c>
      <c r="Q21" s="11"/>
      <c r="R21" s="11">
        <f>-P21</f>
        <v>-9617696.8399999999</v>
      </c>
      <c r="S21" s="11"/>
      <c r="T21" s="11">
        <v>0</v>
      </c>
      <c r="U21" s="11"/>
      <c r="V21" s="11">
        <f>SUM(D21:U21)</f>
        <v>0</v>
      </c>
    </row>
    <row r="22" spans="1:23" x14ac:dyDescent="0.4">
      <c r="A22" s="4" t="s">
        <v>131</v>
      </c>
      <c r="D22" s="11">
        <v>0</v>
      </c>
      <c r="E22" s="11"/>
      <c r="F22" s="11">
        <v>0</v>
      </c>
      <c r="G22" s="11"/>
      <c r="H22" s="11">
        <v>0</v>
      </c>
      <c r="I22" s="11"/>
      <c r="J22" s="11"/>
      <c r="K22" s="11"/>
      <c r="L22" s="11"/>
      <c r="M22" s="11"/>
      <c r="N22" s="11"/>
      <c r="O22" s="11"/>
      <c r="P22" s="11">
        <v>0</v>
      </c>
      <c r="Q22" s="11"/>
      <c r="R22" s="11">
        <f>+'งบกำไรขาดทุน Q4_65'!L34</f>
        <v>192353936.72999996</v>
      </c>
      <c r="S22" s="11"/>
      <c r="T22" s="11">
        <f>-T24</f>
        <v>-4964422.4000000004</v>
      </c>
      <c r="U22" s="11"/>
      <c r="V22" s="11">
        <f>SUM(D22:U22)</f>
        <v>187389514.32999995</v>
      </c>
    </row>
    <row r="23" spans="1:23" x14ac:dyDescent="0.4">
      <c r="A23" s="4" t="s">
        <v>166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1:23" x14ac:dyDescent="0.4">
      <c r="A24" s="4" t="s">
        <v>167</v>
      </c>
      <c r="D24" s="11">
        <v>0</v>
      </c>
      <c r="E24" s="11"/>
      <c r="F24" s="11">
        <v>0</v>
      </c>
      <c r="G24" s="11"/>
      <c r="H24" s="11">
        <v>0</v>
      </c>
      <c r="I24" s="11"/>
      <c r="J24" s="11">
        <v>0</v>
      </c>
      <c r="K24" s="11"/>
      <c r="L24" s="11">
        <v>0</v>
      </c>
      <c r="M24" s="11"/>
      <c r="N24" s="11">
        <v>0</v>
      </c>
      <c r="O24" s="11"/>
      <c r="P24" s="11">
        <v>0</v>
      </c>
      <c r="Q24" s="11"/>
      <c r="R24" s="11">
        <v>-4964422.4000000004</v>
      </c>
      <c r="S24" s="11"/>
      <c r="T24" s="11">
        <f>-R24</f>
        <v>4964422.4000000004</v>
      </c>
      <c r="U24" s="11"/>
      <c r="V24" s="11">
        <f>SUM(D24:U24)</f>
        <v>0</v>
      </c>
    </row>
    <row r="25" spans="1:23" ht="9.75" customHeight="1" x14ac:dyDescent="0.4">
      <c r="D25" s="54"/>
      <c r="E25" s="11"/>
      <c r="F25" s="54"/>
      <c r="G25" s="11"/>
      <c r="H25" s="54"/>
      <c r="I25" s="11"/>
      <c r="J25" s="11"/>
      <c r="K25" s="11"/>
      <c r="L25" s="11"/>
      <c r="M25" s="11"/>
      <c r="N25" s="11"/>
      <c r="O25" s="11"/>
      <c r="P25" s="54"/>
      <c r="Q25" s="11"/>
      <c r="R25" s="54"/>
      <c r="S25" s="11"/>
      <c r="T25" s="54"/>
      <c r="U25" s="11"/>
      <c r="V25" s="54"/>
    </row>
    <row r="26" spans="1:23" ht="18.75" thickBot="1" x14ac:dyDescent="0.45">
      <c r="A26" s="4" t="s">
        <v>198</v>
      </c>
      <c r="D26" s="61">
        <f>SUM(D14:D25)</f>
        <v>1031660147.25</v>
      </c>
      <c r="E26" s="11"/>
      <c r="F26" s="61">
        <f>SUM(F14:F25)</f>
        <v>669983717.94000006</v>
      </c>
      <c r="G26" s="11"/>
      <c r="H26" s="61">
        <f>SUM(H14:H25)</f>
        <v>29008465.079999998</v>
      </c>
      <c r="I26" s="11"/>
      <c r="J26" s="11"/>
      <c r="K26" s="11"/>
      <c r="L26" s="11"/>
      <c r="M26" s="11"/>
      <c r="N26" s="11"/>
      <c r="O26" s="11"/>
      <c r="P26" s="61">
        <f>SUM(P14:P25)</f>
        <v>97705272.879999995</v>
      </c>
      <c r="Q26" s="11"/>
      <c r="R26" s="61">
        <f>SUM(R14:R25)</f>
        <v>1136122775.5899997</v>
      </c>
      <c r="S26" s="11"/>
      <c r="T26" s="61">
        <f>SUM(T14:T25)</f>
        <v>0</v>
      </c>
      <c r="U26" s="11"/>
      <c r="V26" s="61">
        <f>SUM(V14:V25)</f>
        <v>2964480378.7399998</v>
      </c>
      <c r="W26" s="34">
        <f>V26-'งบแสดงฐานะการเงิน Q4_65'!L117</f>
        <v>0</v>
      </c>
    </row>
    <row r="27" spans="1:23" ht="18.75" thickTop="1" x14ac:dyDescent="0.4">
      <c r="B27" s="7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8"/>
      <c r="U27" s="34"/>
      <c r="V27" s="34"/>
      <c r="W27" s="33"/>
    </row>
    <row r="28" spans="1:23" x14ac:dyDescent="0.4">
      <c r="A28" s="4" t="s">
        <v>215</v>
      </c>
      <c r="B28" s="7"/>
      <c r="D28" s="11">
        <v>1031660147.25</v>
      </c>
      <c r="E28" s="11"/>
      <c r="F28" s="11">
        <v>669983717.94000006</v>
      </c>
      <c r="G28" s="11"/>
      <c r="H28" s="11">
        <v>29008465.079999998</v>
      </c>
      <c r="I28" s="11"/>
      <c r="J28" s="8"/>
      <c r="K28" s="11"/>
      <c r="L28" s="11"/>
      <c r="M28" s="11"/>
      <c r="N28" s="11"/>
      <c r="O28" s="11"/>
      <c r="P28" s="11">
        <v>97705272.879999995</v>
      </c>
      <c r="Q28" s="11"/>
      <c r="R28" s="11">
        <v>1136122775.5899999</v>
      </c>
      <c r="S28" s="11"/>
      <c r="T28" s="11">
        <v>0</v>
      </c>
      <c r="U28" s="11"/>
      <c r="V28" s="11">
        <f>SUM(D28:U28)</f>
        <v>2964480378.7399998</v>
      </c>
      <c r="W28" s="8">
        <f>V28-'งบแสดงฐานะการเงิน Q4_65'!L117</f>
        <v>0</v>
      </c>
    </row>
    <row r="29" spans="1:23" ht="6" customHeight="1" x14ac:dyDescent="0.4">
      <c r="D29" s="11"/>
      <c r="E29" s="11"/>
      <c r="F29" s="11"/>
      <c r="G29" s="11"/>
      <c r="H29" s="11"/>
      <c r="I29" s="11"/>
      <c r="J29" s="8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8"/>
    </row>
    <row r="30" spans="1:23" x14ac:dyDescent="0.4">
      <c r="A30" s="4" t="s">
        <v>121</v>
      </c>
      <c r="D30" s="11"/>
      <c r="E30" s="11"/>
      <c r="F30" s="11"/>
      <c r="G30" s="11"/>
      <c r="H30" s="11"/>
      <c r="I30" s="11"/>
      <c r="J30" s="8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3" x14ac:dyDescent="0.4">
      <c r="A31" s="4" t="s">
        <v>173</v>
      </c>
      <c r="B31" s="7">
        <v>23</v>
      </c>
      <c r="D31" s="11">
        <v>27905071.670000002</v>
      </c>
      <c r="E31" s="11"/>
      <c r="F31" s="11">
        <v>18280555.23</v>
      </c>
      <c r="G31" s="11"/>
      <c r="H31" s="11">
        <v>-29008465.079999998</v>
      </c>
      <c r="I31" s="11"/>
      <c r="J31" s="11">
        <v>0</v>
      </c>
      <c r="K31" s="11"/>
      <c r="L31" s="11">
        <v>0</v>
      </c>
      <c r="M31" s="11"/>
      <c r="N31" s="11">
        <v>0</v>
      </c>
      <c r="O31" s="11"/>
      <c r="P31" s="11">
        <v>0</v>
      </c>
      <c r="Q31" s="11"/>
      <c r="R31" s="11">
        <v>0</v>
      </c>
      <c r="S31" s="11"/>
      <c r="T31" s="11">
        <v>0</v>
      </c>
      <c r="U31" s="11"/>
      <c r="V31" s="11">
        <f t="shared" ref="V31" si="1">SUM(D31:U31)</f>
        <v>17177161.820000008</v>
      </c>
    </row>
    <row r="32" spans="1:23" x14ac:dyDescent="0.4">
      <c r="A32" s="4" t="s">
        <v>228</v>
      </c>
      <c r="B32" s="7">
        <v>23</v>
      </c>
      <c r="D32" s="11">
        <v>104835850.84</v>
      </c>
      <c r="E32" s="11"/>
      <c r="F32" s="11">
        <v>0</v>
      </c>
      <c r="G32" s="11"/>
      <c r="H32" s="11">
        <v>0</v>
      </c>
      <c r="I32" s="11"/>
      <c r="J32" s="11">
        <v>0</v>
      </c>
      <c r="K32" s="11"/>
      <c r="L32" s="11">
        <v>0</v>
      </c>
      <c r="M32" s="11"/>
      <c r="N32" s="11">
        <v>0</v>
      </c>
      <c r="O32" s="11"/>
      <c r="P32" s="11">
        <v>0</v>
      </c>
      <c r="Q32" s="11"/>
      <c r="R32" s="11">
        <f>-D32</f>
        <v>-104835850.84</v>
      </c>
      <c r="S32" s="11"/>
      <c r="T32" s="11">
        <v>0</v>
      </c>
      <c r="U32" s="11"/>
      <c r="V32" s="11">
        <f t="shared" ref="V32" si="2">SUM(D32:U32)</f>
        <v>0</v>
      </c>
    </row>
    <row r="33" spans="1:26" x14ac:dyDescent="0.4">
      <c r="A33" s="4" t="s">
        <v>106</v>
      </c>
      <c r="B33" s="7">
        <v>22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11"/>
      <c r="L33" s="11">
        <v>0</v>
      </c>
      <c r="M33" s="11"/>
      <c r="N33" s="11">
        <v>0</v>
      </c>
      <c r="O33" s="11"/>
      <c r="P33" s="11">
        <v>0</v>
      </c>
      <c r="Q33" s="11"/>
      <c r="R33" s="11">
        <v>-88509177.920000002</v>
      </c>
      <c r="S33" s="11"/>
      <c r="T33" s="11">
        <v>0</v>
      </c>
      <c r="U33" s="11"/>
      <c r="V33" s="11">
        <f>SUM(D33:U33)</f>
        <v>-88509177.920000002</v>
      </c>
    </row>
    <row r="34" spans="1:26" x14ac:dyDescent="0.4">
      <c r="A34" s="4" t="s">
        <v>175</v>
      </c>
      <c r="D34" s="11">
        <v>0</v>
      </c>
      <c r="E34" s="11"/>
      <c r="F34" s="11">
        <v>0</v>
      </c>
      <c r="G34" s="11"/>
      <c r="H34" s="11">
        <v>0</v>
      </c>
      <c r="I34" s="11"/>
      <c r="J34" s="11">
        <v>0</v>
      </c>
      <c r="K34" s="11"/>
      <c r="L34" s="11">
        <v>0</v>
      </c>
      <c r="M34" s="11"/>
      <c r="N34" s="11">
        <v>0</v>
      </c>
      <c r="O34" s="11"/>
      <c r="P34" s="11">
        <v>3803303.93</v>
      </c>
      <c r="Q34" s="11"/>
      <c r="R34" s="11">
        <f>-P34</f>
        <v>-3803303.93</v>
      </c>
      <c r="S34" s="11"/>
      <c r="T34" s="11">
        <v>0</v>
      </c>
      <c r="U34" s="11"/>
      <c r="V34" s="11">
        <f t="shared" ref="V34" si="3">SUM(D34:U34)</f>
        <v>0</v>
      </c>
    </row>
    <row r="35" spans="1:26" x14ac:dyDescent="0.4">
      <c r="A35" s="4" t="s">
        <v>131</v>
      </c>
      <c r="D35" s="11">
        <v>0</v>
      </c>
      <c r="E35" s="11"/>
      <c r="F35" s="11">
        <v>0</v>
      </c>
      <c r="G35" s="11"/>
      <c r="H35" s="11">
        <v>0</v>
      </c>
      <c r="I35" s="11"/>
      <c r="J35" s="11"/>
      <c r="K35" s="11"/>
      <c r="L35" s="11"/>
      <c r="M35" s="11"/>
      <c r="N35" s="11"/>
      <c r="O35" s="11"/>
      <c r="P35" s="11">
        <v>0</v>
      </c>
      <c r="Q35" s="11"/>
      <c r="R35" s="11">
        <f>+'งบกำไรขาดทุน Q4_65'!J34</f>
        <v>33509166.519999977</v>
      </c>
      <c r="S35" s="11"/>
      <c r="T35" s="11">
        <v>0</v>
      </c>
      <c r="U35" s="11"/>
      <c r="V35" s="11">
        <f>SUM(D35:U35)</f>
        <v>33509166.519999977</v>
      </c>
    </row>
    <row r="36" spans="1:26" ht="9.75" customHeight="1" x14ac:dyDescent="0.4">
      <c r="D36" s="54"/>
      <c r="E36" s="11"/>
      <c r="F36" s="54"/>
      <c r="G36" s="11"/>
      <c r="H36" s="54"/>
      <c r="I36" s="11"/>
      <c r="J36" s="11"/>
      <c r="K36" s="11"/>
      <c r="L36" s="11"/>
      <c r="M36" s="11"/>
      <c r="N36" s="11"/>
      <c r="O36" s="11"/>
      <c r="P36" s="54"/>
      <c r="Q36" s="11"/>
      <c r="R36" s="54"/>
      <c r="S36" s="11"/>
      <c r="T36" s="54"/>
      <c r="U36" s="11"/>
      <c r="V36" s="54"/>
    </row>
    <row r="37" spans="1:26" ht="18.75" thickBot="1" x14ac:dyDescent="0.45">
      <c r="A37" s="4" t="s">
        <v>216</v>
      </c>
      <c r="D37" s="61">
        <f>SUM(D28:D36)</f>
        <v>1164401069.76</v>
      </c>
      <c r="E37" s="11"/>
      <c r="F37" s="61">
        <f>SUM(F28:F36)</f>
        <v>688264273.17000008</v>
      </c>
      <c r="G37" s="11"/>
      <c r="H37" s="61">
        <f>SUM(H28:H36)</f>
        <v>0</v>
      </c>
      <c r="I37" s="11"/>
      <c r="J37" s="11"/>
      <c r="K37" s="11"/>
      <c r="L37" s="11"/>
      <c r="M37" s="11"/>
      <c r="N37" s="11"/>
      <c r="O37" s="11"/>
      <c r="P37" s="61">
        <f>SUM(P28:P36)</f>
        <v>101508576.81</v>
      </c>
      <c r="Q37" s="11"/>
      <c r="R37" s="61">
        <f>SUM(R28:R36)</f>
        <v>972483609.41999996</v>
      </c>
      <c r="S37" s="11"/>
      <c r="T37" s="61">
        <f>SUM(T28:T36)</f>
        <v>0</v>
      </c>
      <c r="U37" s="11"/>
      <c r="V37" s="61">
        <f>SUM(V28:V36)</f>
        <v>2926657529.1599998</v>
      </c>
      <c r="W37" s="34">
        <f>V37-'งบแสดงฐานะการเงิน Q4_65'!J117</f>
        <v>0</v>
      </c>
    </row>
    <row r="38" spans="1:26" ht="7.5" customHeight="1" thickTop="1" x14ac:dyDescent="0.4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1:26" x14ac:dyDescent="0.4">
      <c r="A39" s="4" t="s">
        <v>127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2" spans="1:26" s="1" customFormat="1" x14ac:dyDescent="0.4">
      <c r="A42" s="12" t="s">
        <v>21</v>
      </c>
      <c r="C42" s="7"/>
      <c r="D42" s="12"/>
      <c r="E42" s="7"/>
      <c r="F42" s="7"/>
      <c r="G42" s="7"/>
      <c r="H42" s="12" t="s">
        <v>21</v>
      </c>
      <c r="I42" s="12"/>
      <c r="J42" s="12"/>
      <c r="K42" s="12"/>
      <c r="L42" s="12"/>
      <c r="M42" s="12"/>
      <c r="N42" s="12"/>
      <c r="O42" s="7"/>
      <c r="P42" s="7"/>
      <c r="Q42" s="7"/>
      <c r="R42" s="7"/>
      <c r="S42" s="7"/>
      <c r="T42" s="7"/>
      <c r="U42" s="7"/>
      <c r="V42" s="7"/>
      <c r="W42" s="7"/>
      <c r="Z42" s="2"/>
    </row>
    <row r="43" spans="1:26" s="1" customFormat="1" ht="25.5" customHeight="1" x14ac:dyDescent="0.4">
      <c r="A43" s="105"/>
      <c r="B43" s="105"/>
      <c r="D43" s="12"/>
      <c r="E43" s="12"/>
      <c r="F43" s="12"/>
      <c r="G43" s="12"/>
      <c r="H43" s="7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Z43" s="2"/>
    </row>
    <row r="44" spans="1:26" x14ac:dyDescent="0.4">
      <c r="A44" s="13"/>
    </row>
  </sheetData>
  <mergeCells count="9">
    <mergeCell ref="R1:V1"/>
    <mergeCell ref="A43:B43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80" orientation="landscape" r:id="rId1"/>
  <headerFooter alignWithMargins="0">
    <oddFooter>&amp;C&amp;"Angsana New,Regular"5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97"/>
  <sheetViews>
    <sheetView view="pageBreakPreview" zoomScaleNormal="100" zoomScaleSheetLayoutView="100" workbookViewId="0">
      <selection activeCell="C11" sqref="C11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bestFit="1" customWidth="1"/>
    <col min="9" max="9" width="0.85546875" style="4" customWidth="1"/>
    <col min="10" max="10" width="12.7109375" style="6" customWidth="1"/>
    <col min="11" max="11" width="0.85546875" style="4" customWidth="1"/>
    <col min="12" max="12" width="12.85546875" style="6" bestFit="1" customWidth="1"/>
    <col min="13" max="13" width="1.85546875" style="4" customWidth="1"/>
    <col min="14" max="14" width="2.7109375" style="4" customWidth="1"/>
    <col min="15" max="15" width="15.7109375" style="11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8"/>
      <c r="E1" s="18"/>
      <c r="F1" s="9"/>
      <c r="G1" s="18"/>
      <c r="H1" s="9"/>
      <c r="J1" s="76"/>
      <c r="K1" s="76"/>
      <c r="L1" s="76"/>
      <c r="M1" s="7"/>
    </row>
    <row r="2" spans="1:13" ht="18" customHeight="1" x14ac:dyDescent="0.4">
      <c r="A2" s="107" t="s">
        <v>52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7"/>
    </row>
    <row r="3" spans="1:13" ht="18" customHeight="1" x14ac:dyDescent="0.4">
      <c r="A3" s="106" t="s">
        <v>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7"/>
    </row>
    <row r="4" spans="1:13" ht="18" customHeight="1" x14ac:dyDescent="0.4">
      <c r="A4" s="106" t="s">
        <v>214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7"/>
    </row>
    <row r="5" spans="1:13" ht="18" customHeight="1" x14ac:dyDescent="0.4">
      <c r="C5" s="74"/>
      <c r="D5" s="74"/>
      <c r="E5" s="74"/>
      <c r="F5" s="103" t="s">
        <v>13</v>
      </c>
      <c r="G5" s="103"/>
      <c r="H5" s="103"/>
      <c r="I5" s="103"/>
      <c r="J5" s="103"/>
      <c r="K5" s="103"/>
      <c r="L5" s="103"/>
      <c r="M5" s="7"/>
    </row>
    <row r="6" spans="1:13" ht="18" customHeight="1" x14ac:dyDescent="0.4">
      <c r="C6" s="4" t="s">
        <v>1</v>
      </c>
      <c r="F6" s="104" t="s">
        <v>34</v>
      </c>
      <c r="G6" s="104"/>
      <c r="H6" s="104"/>
      <c r="J6" s="108" t="s">
        <v>35</v>
      </c>
      <c r="K6" s="108"/>
      <c r="L6" s="108"/>
      <c r="M6" s="7"/>
    </row>
    <row r="7" spans="1:13" ht="18" customHeight="1" x14ac:dyDescent="0.4">
      <c r="F7" s="104" t="s">
        <v>128</v>
      </c>
      <c r="G7" s="104"/>
      <c r="H7" s="104"/>
      <c r="J7" s="104" t="s">
        <v>128</v>
      </c>
      <c r="K7" s="104"/>
      <c r="L7" s="104"/>
      <c r="M7" s="7"/>
    </row>
    <row r="8" spans="1:13" ht="18" customHeight="1" x14ac:dyDescent="0.4">
      <c r="D8" s="73" t="s">
        <v>40</v>
      </c>
      <c r="F8" s="24">
        <v>2565</v>
      </c>
      <c r="H8" s="24">
        <v>2564</v>
      </c>
      <c r="I8" s="79"/>
      <c r="J8" s="24">
        <f>+F8</f>
        <v>2565</v>
      </c>
      <c r="K8" s="80"/>
      <c r="L8" s="24">
        <f>+H8</f>
        <v>2564</v>
      </c>
      <c r="M8" s="7"/>
    </row>
    <row r="9" spans="1:13" ht="18" customHeight="1" x14ac:dyDescent="0.4">
      <c r="F9" s="64"/>
      <c r="G9" s="80"/>
      <c r="H9" s="64"/>
      <c r="I9" s="79"/>
      <c r="J9" s="64"/>
      <c r="K9" s="80"/>
      <c r="L9" s="64"/>
      <c r="M9" s="7"/>
    </row>
    <row r="10" spans="1:13" ht="18" customHeight="1" x14ac:dyDescent="0.4">
      <c r="A10" s="4" t="s">
        <v>41</v>
      </c>
      <c r="F10" s="5"/>
      <c r="G10" s="5"/>
      <c r="H10" s="5"/>
      <c r="M10" s="7"/>
    </row>
    <row r="11" spans="1:13" ht="18" customHeight="1" x14ac:dyDescent="0.4">
      <c r="B11" s="4" t="s">
        <v>100</v>
      </c>
      <c r="F11" s="48">
        <v>75483359.439999998</v>
      </c>
      <c r="G11" s="49"/>
      <c r="H11" s="48">
        <v>380646986.38</v>
      </c>
      <c r="I11" s="34"/>
      <c r="J11" s="11">
        <v>29135685.640000001</v>
      </c>
      <c r="K11" s="34"/>
      <c r="L11" s="11">
        <v>102779982.67</v>
      </c>
      <c r="M11" s="7"/>
    </row>
    <row r="12" spans="1:13" ht="18" customHeight="1" x14ac:dyDescent="0.4">
      <c r="B12" s="4" t="s">
        <v>187</v>
      </c>
      <c r="D12" s="7">
        <v>8.4</v>
      </c>
      <c r="F12" s="48">
        <v>0</v>
      </c>
      <c r="G12" s="49"/>
      <c r="H12" s="48">
        <v>293889569.37</v>
      </c>
      <c r="I12" s="34"/>
      <c r="J12" s="11">
        <v>0</v>
      </c>
      <c r="K12" s="34"/>
      <c r="L12" s="11">
        <v>52349221.149999999</v>
      </c>
      <c r="M12" s="7"/>
    </row>
    <row r="13" spans="1:13" ht="18" customHeight="1" x14ac:dyDescent="0.4">
      <c r="B13" s="4" t="s">
        <v>186</v>
      </c>
      <c r="D13" s="31"/>
      <c r="F13" s="48">
        <v>2246626</v>
      </c>
      <c r="G13" s="49"/>
      <c r="H13" s="48">
        <v>24204574.789999999</v>
      </c>
      <c r="I13" s="34"/>
      <c r="J13" s="8">
        <v>2246626</v>
      </c>
      <c r="K13" s="34"/>
      <c r="L13" s="8">
        <v>24196745.579999998</v>
      </c>
      <c r="M13" s="7"/>
    </row>
    <row r="14" spans="1:13" ht="18" customHeight="1" x14ac:dyDescent="0.4">
      <c r="B14" s="4" t="s">
        <v>211</v>
      </c>
      <c r="D14" s="31">
        <v>6</v>
      </c>
      <c r="F14" s="48">
        <v>105936906.78</v>
      </c>
      <c r="G14" s="49"/>
      <c r="H14" s="48">
        <v>50597431.249999993</v>
      </c>
      <c r="I14" s="34"/>
      <c r="J14" s="8">
        <v>184962.6</v>
      </c>
      <c r="K14" s="34"/>
      <c r="L14" s="8">
        <v>98280.52</v>
      </c>
      <c r="M14" s="7"/>
    </row>
    <row r="15" spans="1:13" ht="18" customHeight="1" x14ac:dyDescent="0.4">
      <c r="B15" s="4" t="s">
        <v>119</v>
      </c>
      <c r="D15" s="31"/>
      <c r="F15" s="48">
        <v>4602100.43</v>
      </c>
      <c r="G15" s="49"/>
      <c r="H15" s="48">
        <v>10579189.73</v>
      </c>
      <c r="I15" s="34"/>
      <c r="J15" s="8">
        <v>3518937.9</v>
      </c>
      <c r="K15" s="34"/>
      <c r="L15" s="8">
        <v>9010330.4600000009</v>
      </c>
      <c r="M15" s="7"/>
    </row>
    <row r="16" spans="1:13" ht="18" customHeight="1" x14ac:dyDescent="0.4">
      <c r="B16" s="4" t="s">
        <v>9</v>
      </c>
      <c r="D16" s="31"/>
      <c r="F16" s="48">
        <v>43932212.700000003</v>
      </c>
      <c r="G16" s="49"/>
      <c r="H16" s="48">
        <v>37251046.340000004</v>
      </c>
      <c r="I16" s="34"/>
      <c r="J16" s="11">
        <v>110000173.44</v>
      </c>
      <c r="K16" s="34"/>
      <c r="L16" s="11">
        <v>81045133.099999994</v>
      </c>
      <c r="M16" s="7"/>
    </row>
    <row r="17" spans="1:13" ht="18" customHeight="1" x14ac:dyDescent="0.4">
      <c r="B17" s="4" t="s">
        <v>43</v>
      </c>
      <c r="D17" s="31"/>
      <c r="F17" s="52"/>
      <c r="G17" s="52"/>
      <c r="H17" s="52"/>
      <c r="I17" s="34"/>
      <c r="J17" s="8"/>
      <c r="K17" s="34"/>
      <c r="L17" s="8"/>
      <c r="M17" s="7"/>
    </row>
    <row r="18" spans="1:13" ht="18" customHeight="1" x14ac:dyDescent="0.4">
      <c r="C18" s="4" t="s">
        <v>202</v>
      </c>
      <c r="D18" s="31">
        <v>5</v>
      </c>
      <c r="F18" s="8">
        <v>760000</v>
      </c>
      <c r="G18" s="49"/>
      <c r="H18" s="8">
        <v>780000</v>
      </c>
      <c r="I18" s="34"/>
      <c r="J18" s="8">
        <v>760000</v>
      </c>
      <c r="K18" s="34"/>
      <c r="L18" s="8">
        <v>780000</v>
      </c>
      <c r="M18" s="7"/>
    </row>
    <row r="19" spans="1:13" ht="18" customHeight="1" x14ac:dyDescent="0.4">
      <c r="C19" s="4" t="s">
        <v>203</v>
      </c>
      <c r="D19" s="31"/>
      <c r="F19" s="8">
        <v>78389897.379999995</v>
      </c>
      <c r="G19" s="49"/>
      <c r="H19" s="8">
        <v>125146560.58</v>
      </c>
      <c r="I19" s="34"/>
      <c r="J19" s="8">
        <v>81233427.489999995</v>
      </c>
      <c r="K19" s="34"/>
      <c r="L19" s="8">
        <v>125130605.27</v>
      </c>
      <c r="M19" s="7"/>
    </row>
    <row r="20" spans="1:13" ht="18" customHeight="1" x14ac:dyDescent="0.4">
      <c r="C20" s="4" t="s">
        <v>44</v>
      </c>
      <c r="D20" s="81"/>
      <c r="E20" s="82"/>
      <c r="F20" s="48">
        <v>539965.96</v>
      </c>
      <c r="G20" s="49"/>
      <c r="H20" s="48">
        <v>1116164.54</v>
      </c>
      <c r="I20" s="34"/>
      <c r="J20" s="8">
        <v>538614.96</v>
      </c>
      <c r="K20" s="34"/>
      <c r="L20" s="8">
        <v>204237.78</v>
      </c>
      <c r="M20" s="7"/>
    </row>
    <row r="21" spans="1:13" ht="18" customHeight="1" x14ac:dyDescent="0.4">
      <c r="C21" s="4" t="s">
        <v>10</v>
      </c>
      <c r="D21" s="31"/>
      <c r="F21" s="50">
        <f>SUM(F11:F20)</f>
        <v>311891068.69</v>
      </c>
      <c r="G21" s="49"/>
      <c r="H21" s="50">
        <f>SUM(H11:H20)</f>
        <v>924211522.98000002</v>
      </c>
      <c r="I21" s="34"/>
      <c r="J21" s="50">
        <f>SUM(J11:J20)</f>
        <v>227618428.03</v>
      </c>
      <c r="K21" s="34"/>
      <c r="L21" s="50">
        <f>SUM(L11:L20)</f>
        <v>395594536.52999997</v>
      </c>
      <c r="M21" s="7"/>
    </row>
    <row r="22" spans="1:13" ht="18" customHeight="1" x14ac:dyDescent="0.4">
      <c r="A22" s="4" t="s">
        <v>42</v>
      </c>
      <c r="D22" s="31"/>
      <c r="F22" s="48"/>
      <c r="G22" s="49"/>
      <c r="H22" s="48"/>
      <c r="I22" s="34"/>
      <c r="J22" s="8"/>
      <c r="K22" s="34"/>
      <c r="L22" s="8"/>
      <c r="M22" s="7"/>
    </row>
    <row r="23" spans="1:13" ht="18" customHeight="1" x14ac:dyDescent="0.4">
      <c r="B23" s="4" t="s">
        <v>122</v>
      </c>
      <c r="D23" s="31"/>
      <c r="F23" s="48">
        <v>81041572.379999995</v>
      </c>
      <c r="G23" s="49"/>
      <c r="H23" s="48">
        <v>59904073.18</v>
      </c>
      <c r="I23" s="34"/>
      <c r="J23" s="8">
        <v>52587873.340000004</v>
      </c>
      <c r="K23" s="34"/>
      <c r="L23" s="8">
        <v>48970564.729999997</v>
      </c>
      <c r="M23" s="7"/>
    </row>
    <row r="24" spans="1:13" ht="18" customHeight="1" x14ac:dyDescent="0.4">
      <c r="B24" s="4" t="s">
        <v>86</v>
      </c>
      <c r="D24" s="83"/>
      <c r="E24" s="3"/>
      <c r="F24" s="48">
        <v>83209903.569999993</v>
      </c>
      <c r="G24" s="49"/>
      <c r="H24" s="48">
        <v>97849365.269999996</v>
      </c>
      <c r="I24" s="34"/>
      <c r="J24" s="8">
        <v>63856906.25</v>
      </c>
      <c r="K24" s="34"/>
      <c r="L24" s="8">
        <v>92374766.670000002</v>
      </c>
      <c r="M24" s="7"/>
    </row>
    <row r="25" spans="1:13" ht="18" customHeight="1" x14ac:dyDescent="0.4">
      <c r="B25" s="4" t="s">
        <v>185</v>
      </c>
      <c r="D25" s="31">
        <v>8.4</v>
      </c>
      <c r="E25" s="3"/>
      <c r="F25" s="48">
        <v>138922060.38999999</v>
      </c>
      <c r="G25" s="49"/>
      <c r="H25" s="48">
        <v>0</v>
      </c>
      <c r="I25" s="34"/>
      <c r="J25" s="8">
        <v>50087364.43</v>
      </c>
      <c r="K25" s="34"/>
      <c r="L25" s="8">
        <v>0</v>
      </c>
      <c r="M25" s="7"/>
    </row>
    <row r="26" spans="1:13" ht="18" customHeight="1" x14ac:dyDescent="0.4">
      <c r="B26" s="4" t="s">
        <v>204</v>
      </c>
      <c r="D26" s="31">
        <v>6</v>
      </c>
      <c r="E26" s="3"/>
      <c r="F26" s="48">
        <v>506717505.91000003</v>
      </c>
      <c r="G26" s="49"/>
      <c r="H26" s="48">
        <v>255787074.93000001</v>
      </c>
      <c r="I26" s="34"/>
      <c r="J26" s="8">
        <v>110729.21</v>
      </c>
      <c r="K26" s="34"/>
      <c r="L26" s="8">
        <v>0</v>
      </c>
      <c r="M26" s="7"/>
    </row>
    <row r="27" spans="1:13" ht="18" customHeight="1" x14ac:dyDescent="0.4">
      <c r="C27" s="4" t="s">
        <v>2</v>
      </c>
      <c r="D27" s="31"/>
      <c r="F27" s="50">
        <f>SUM(F23:F26)</f>
        <v>809891042.25</v>
      </c>
      <c r="G27" s="49"/>
      <c r="H27" s="50">
        <f>SUM(H23:H26)</f>
        <v>413540513.38</v>
      </c>
      <c r="I27" s="34"/>
      <c r="J27" s="50">
        <f>SUM(J23:J26)</f>
        <v>166642873.23000002</v>
      </c>
      <c r="K27" s="34"/>
      <c r="L27" s="50">
        <f>SUM(L23:L26)</f>
        <v>141345331.40000001</v>
      </c>
      <c r="M27" s="7"/>
    </row>
    <row r="28" spans="1:13" ht="18" customHeight="1" x14ac:dyDescent="0.4">
      <c r="A28" s="4" t="s">
        <v>244</v>
      </c>
      <c r="D28" s="67"/>
      <c r="E28" s="18"/>
      <c r="F28" s="8">
        <f>+F21-F27</f>
        <v>-497999973.56</v>
      </c>
      <c r="G28" s="48"/>
      <c r="H28" s="8">
        <f>+H21-H27</f>
        <v>510671009.60000002</v>
      </c>
      <c r="I28" s="34"/>
      <c r="J28" s="8">
        <f>+J21-J27</f>
        <v>60975554.799999982</v>
      </c>
      <c r="K28" s="34"/>
      <c r="L28" s="8">
        <f>+L21-L27</f>
        <v>254249205.12999997</v>
      </c>
      <c r="M28" s="7"/>
    </row>
    <row r="29" spans="1:13" ht="18" customHeight="1" x14ac:dyDescent="0.4">
      <c r="A29" s="4" t="s">
        <v>87</v>
      </c>
      <c r="D29" s="67"/>
      <c r="E29" s="18"/>
      <c r="F29" s="54">
        <v>10819714.74</v>
      </c>
      <c r="G29" s="48"/>
      <c r="H29" s="54">
        <v>8251301.3099999996</v>
      </c>
      <c r="I29" s="34"/>
      <c r="J29" s="54">
        <v>11629057.199999999</v>
      </c>
      <c r="K29" s="34"/>
      <c r="L29" s="54">
        <v>8439931.4399999995</v>
      </c>
      <c r="M29" s="7"/>
    </row>
    <row r="30" spans="1:13" ht="18" customHeight="1" x14ac:dyDescent="0.4">
      <c r="A30" s="4" t="s">
        <v>245</v>
      </c>
      <c r="D30" s="67"/>
      <c r="E30" s="18"/>
      <c r="F30" s="8">
        <f>F28-F29</f>
        <v>-508819688.30000001</v>
      </c>
      <c r="G30" s="48"/>
      <c r="H30" s="8">
        <f>H28-H29</f>
        <v>502419708.29000002</v>
      </c>
      <c r="I30" s="34"/>
      <c r="J30" s="8">
        <f>J28-J29</f>
        <v>49346497.599999979</v>
      </c>
      <c r="K30" s="34"/>
      <c r="L30" s="8">
        <f>L28-L29</f>
        <v>245809273.68999997</v>
      </c>
      <c r="M30" s="7"/>
    </row>
    <row r="31" spans="1:13" ht="18" customHeight="1" x14ac:dyDescent="0.4">
      <c r="A31" s="4" t="s">
        <v>139</v>
      </c>
      <c r="D31" s="31">
        <v>21.2</v>
      </c>
      <c r="E31" s="31"/>
      <c r="F31" s="57">
        <v>-12559231.100000001</v>
      </c>
      <c r="G31" s="49"/>
      <c r="H31" s="57">
        <v>-56995869.129999995</v>
      </c>
      <c r="I31" s="34"/>
      <c r="J31" s="54">
        <v>-15837331.080000002</v>
      </c>
      <c r="K31" s="8"/>
      <c r="L31" s="54">
        <v>-53455336.959999993</v>
      </c>
      <c r="M31" s="7"/>
    </row>
    <row r="32" spans="1:13" ht="18" customHeight="1" thickBot="1" x14ac:dyDescent="0.45">
      <c r="A32" s="4" t="s">
        <v>129</v>
      </c>
      <c r="D32" s="31"/>
      <c r="F32" s="58">
        <f>SUM(F30:F31)</f>
        <v>-521378919.40000004</v>
      </c>
      <c r="G32" s="49"/>
      <c r="H32" s="58">
        <f>SUM(H30:H31)</f>
        <v>445423839.16000003</v>
      </c>
      <c r="I32" s="34"/>
      <c r="J32" s="84">
        <f>SUM(J30:J31)</f>
        <v>33509166.519999977</v>
      </c>
      <c r="K32" s="8"/>
      <c r="L32" s="84">
        <f>SUM(L30:L31)</f>
        <v>192353936.72999996</v>
      </c>
      <c r="M32" s="7"/>
    </row>
    <row r="33" spans="1:13" ht="18" customHeight="1" thickTop="1" x14ac:dyDescent="0.4">
      <c r="A33" s="85" t="s">
        <v>75</v>
      </c>
      <c r="B33" s="85"/>
      <c r="C33" s="85"/>
      <c r="D33" s="86"/>
      <c r="E33" s="42"/>
      <c r="F33" s="59"/>
      <c r="G33" s="87"/>
      <c r="H33" s="59"/>
      <c r="I33" s="60"/>
      <c r="J33" s="59"/>
      <c r="K33" s="87"/>
      <c r="L33" s="59"/>
      <c r="M33" s="7"/>
    </row>
    <row r="34" spans="1:13" ht="18" customHeight="1" x14ac:dyDescent="0.4">
      <c r="A34" s="85"/>
      <c r="B34" s="85" t="s">
        <v>113</v>
      </c>
      <c r="C34" s="85"/>
      <c r="D34" s="86"/>
      <c r="E34" s="88">
        <v>852812933</v>
      </c>
      <c r="F34" s="53">
        <f>+F32-F35</f>
        <v>-521286138.72000003</v>
      </c>
      <c r="G34" s="49"/>
      <c r="H34" s="53">
        <f>+H32-H35</f>
        <v>346776839.50999999</v>
      </c>
      <c r="I34" s="49"/>
      <c r="J34" s="49">
        <f>J32</f>
        <v>33509166.519999977</v>
      </c>
      <c r="K34" s="49"/>
      <c r="L34" s="49">
        <f>L32</f>
        <v>192353936.72999996</v>
      </c>
      <c r="M34" s="7"/>
    </row>
    <row r="35" spans="1:13" ht="18" customHeight="1" x14ac:dyDescent="0.4">
      <c r="A35" s="85"/>
      <c r="B35" s="4" t="s">
        <v>114</v>
      </c>
      <c r="D35" s="86"/>
      <c r="E35" s="88">
        <v>-1541152</v>
      </c>
      <c r="F35" s="53">
        <v>-92780.68</v>
      </c>
      <c r="G35" s="11"/>
      <c r="H35" s="53">
        <v>98646999.650000006</v>
      </c>
      <c r="I35" s="60"/>
      <c r="J35" s="45">
        <v>0</v>
      </c>
      <c r="K35" s="66"/>
      <c r="L35" s="45">
        <v>0</v>
      </c>
      <c r="M35" s="7"/>
    </row>
    <row r="36" spans="1:13" ht="18" customHeight="1" thickBot="1" x14ac:dyDescent="0.45">
      <c r="A36" s="89"/>
      <c r="B36" s="89"/>
      <c r="C36" s="89"/>
      <c r="D36" s="86"/>
      <c r="E36" s="88"/>
      <c r="F36" s="58">
        <f>SUM(F34:F35)</f>
        <v>-521378919.40000004</v>
      </c>
      <c r="G36" s="87"/>
      <c r="H36" s="58">
        <f>SUM(H34:H35)</f>
        <v>445423839.15999997</v>
      </c>
      <c r="I36" s="87"/>
      <c r="J36" s="84">
        <f>SUM(J34:J35)</f>
        <v>33509166.519999977</v>
      </c>
      <c r="K36" s="87"/>
      <c r="L36" s="84">
        <f>SUM(L34:L35)</f>
        <v>192353936.72999996</v>
      </c>
      <c r="M36" s="7"/>
    </row>
    <row r="37" spans="1:13" ht="18" customHeight="1" thickTop="1" x14ac:dyDescent="0.4">
      <c r="A37" s="4" t="s">
        <v>26</v>
      </c>
      <c r="D37" s="90"/>
      <c r="F37" s="49"/>
      <c r="G37" s="49"/>
      <c r="H37" s="49"/>
      <c r="I37" s="34"/>
      <c r="J37" s="11"/>
      <c r="K37" s="34"/>
      <c r="L37" s="11"/>
      <c r="M37" s="7"/>
    </row>
    <row r="38" spans="1:13" ht="18" customHeight="1" thickBot="1" x14ac:dyDescent="0.45">
      <c r="B38" s="10" t="s">
        <v>68</v>
      </c>
      <c r="D38" s="91">
        <v>20</v>
      </c>
      <c r="F38" s="72">
        <f>F34/F39</f>
        <v>-5.8196912938370489E-2</v>
      </c>
      <c r="G38" s="92"/>
      <c r="H38" s="72">
        <f>H34/H39</f>
        <v>4.6287479759627936E-2</v>
      </c>
      <c r="I38" s="93"/>
      <c r="J38" s="72">
        <f>J34/J39</f>
        <v>3.7409973175006619E-3</v>
      </c>
      <c r="K38" s="93"/>
      <c r="L38" s="72">
        <f>L34/L39</f>
        <v>2.5675241073352808E-2</v>
      </c>
      <c r="M38" s="7"/>
    </row>
    <row r="39" spans="1:13" ht="18" customHeight="1" thickTop="1" thickBot="1" x14ac:dyDescent="0.45">
      <c r="B39" s="4" t="s">
        <v>27</v>
      </c>
      <c r="D39" s="31"/>
      <c r="F39" s="63">
        <v>8957281622</v>
      </c>
      <c r="G39" s="94"/>
      <c r="H39" s="63">
        <v>7491806452</v>
      </c>
      <c r="I39" s="94"/>
      <c r="J39" s="63">
        <v>8957281622</v>
      </c>
      <c r="K39" s="94"/>
      <c r="L39" s="63">
        <v>7491806452</v>
      </c>
      <c r="M39" s="7"/>
    </row>
    <row r="40" spans="1:13" ht="18" customHeight="1" thickTop="1" x14ac:dyDescent="0.4">
      <c r="A40" s="4" t="s">
        <v>55</v>
      </c>
      <c r="D40" s="31"/>
      <c r="F40" s="49"/>
      <c r="G40" s="49"/>
      <c r="H40" s="49"/>
      <c r="I40" s="34"/>
      <c r="J40" s="11"/>
      <c r="K40" s="34"/>
      <c r="L40" s="11"/>
      <c r="M40" s="7"/>
    </row>
    <row r="41" spans="1:13" ht="18" customHeight="1" thickBot="1" x14ac:dyDescent="0.45">
      <c r="B41" s="10" t="s">
        <v>68</v>
      </c>
      <c r="D41" s="91">
        <v>20</v>
      </c>
      <c r="F41" s="72">
        <f>F34/F42</f>
        <v>-5.6173916824381984E-2</v>
      </c>
      <c r="G41" s="92"/>
      <c r="H41" s="72">
        <f>H34/H42</f>
        <v>3.7544670341709732E-2</v>
      </c>
      <c r="I41" s="93"/>
      <c r="J41" s="72">
        <f>J34/J42</f>
        <v>3.6109556597282008E-3</v>
      </c>
      <c r="K41" s="93"/>
      <c r="L41" s="72">
        <f>L34/L42</f>
        <v>2.0825684765056758E-2</v>
      </c>
      <c r="M41" s="7"/>
    </row>
    <row r="42" spans="1:13" ht="18" customHeight="1" thickTop="1" thickBot="1" x14ac:dyDescent="0.45">
      <c r="B42" s="4" t="s">
        <v>27</v>
      </c>
      <c r="F42" s="63">
        <v>9279860978</v>
      </c>
      <c r="G42" s="95"/>
      <c r="H42" s="63">
        <v>9236379927</v>
      </c>
      <c r="I42" s="94"/>
      <c r="J42" s="63">
        <v>9279860978</v>
      </c>
      <c r="K42" s="94"/>
      <c r="L42" s="63">
        <v>9236379927</v>
      </c>
      <c r="M42" s="7"/>
    </row>
    <row r="43" spans="1:13" ht="12.75" customHeight="1" thickTop="1" x14ac:dyDescent="0.4">
      <c r="F43" s="52"/>
      <c r="G43" s="52"/>
      <c r="H43" s="52"/>
      <c r="I43" s="34"/>
      <c r="J43" s="8"/>
      <c r="K43" s="34"/>
      <c r="L43" s="8"/>
      <c r="M43" s="7"/>
    </row>
    <row r="44" spans="1:13" ht="18" customHeight="1" x14ac:dyDescent="0.4">
      <c r="A44" s="4" t="s">
        <v>127</v>
      </c>
      <c r="F44" s="52"/>
      <c r="G44" s="52"/>
      <c r="H44" s="52"/>
      <c r="I44" s="34"/>
      <c r="J44" s="8"/>
      <c r="K44" s="34"/>
      <c r="L44" s="8"/>
      <c r="M44" s="7"/>
    </row>
    <row r="45" spans="1:13" ht="18" customHeight="1" x14ac:dyDescent="0.4">
      <c r="M45" s="7"/>
    </row>
    <row r="46" spans="1:13" ht="18" customHeight="1" x14ac:dyDescent="0.4">
      <c r="M46" s="7"/>
    </row>
    <row r="47" spans="1:13" ht="18" customHeight="1" x14ac:dyDescent="0.4">
      <c r="M47" s="7"/>
    </row>
    <row r="48" spans="1:13" ht="18" customHeight="1" x14ac:dyDescent="0.4">
      <c r="A48" s="7"/>
      <c r="B48" s="12" t="s">
        <v>21</v>
      </c>
      <c r="C48" s="7"/>
      <c r="D48" s="12"/>
      <c r="F48" s="12" t="s">
        <v>21</v>
      </c>
      <c r="I48" s="7"/>
      <c r="J48" s="7"/>
      <c r="K48" s="7"/>
      <c r="L48" s="7"/>
      <c r="M48" s="7"/>
    </row>
    <row r="49" spans="1:19" ht="18" customHeight="1" x14ac:dyDescent="0.4">
      <c r="A49" s="7"/>
      <c r="B49" s="12"/>
      <c r="C49" s="7"/>
      <c r="D49" s="12"/>
      <c r="F49" s="12"/>
      <c r="I49" s="7"/>
      <c r="J49" s="7"/>
      <c r="K49" s="7"/>
      <c r="L49" s="7"/>
      <c r="M49" s="7"/>
    </row>
    <row r="50" spans="1:19" ht="18" customHeight="1" x14ac:dyDescent="0.4">
      <c r="A50" s="107" t="str">
        <f>+A2</f>
        <v>บริษัท บรุ๊คเคอร์ กรุ๊ป จำกัด (มหาชน) และบริษัทย่อย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7"/>
    </row>
    <row r="51" spans="1:19" ht="18" customHeight="1" x14ac:dyDescent="0.4">
      <c r="A51" s="106" t="s">
        <v>99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7"/>
    </row>
    <row r="52" spans="1:19" ht="18" customHeight="1" x14ac:dyDescent="0.4">
      <c r="A52" s="107" t="str">
        <f>+A4</f>
        <v>สำหรับปีสิ้นสุดวันที่ 31 ธันวาคม 2565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7"/>
    </row>
    <row r="53" spans="1:19" ht="18" customHeight="1" x14ac:dyDescent="0.4">
      <c r="C53" s="74"/>
      <c r="D53" s="74"/>
      <c r="E53" s="74"/>
      <c r="F53" s="103" t="s">
        <v>13</v>
      </c>
      <c r="G53" s="103"/>
      <c r="H53" s="103"/>
      <c r="I53" s="103"/>
      <c r="J53" s="103"/>
      <c r="K53" s="103"/>
      <c r="L53" s="103"/>
      <c r="M53" s="7"/>
    </row>
    <row r="54" spans="1:19" ht="18" customHeight="1" x14ac:dyDescent="0.4">
      <c r="C54" s="4" t="s">
        <v>1</v>
      </c>
      <c r="F54" s="104" t="s">
        <v>34</v>
      </c>
      <c r="G54" s="104"/>
      <c r="H54" s="104"/>
      <c r="J54" s="108" t="s">
        <v>35</v>
      </c>
      <c r="K54" s="108"/>
      <c r="L54" s="108"/>
      <c r="M54" s="7"/>
    </row>
    <row r="55" spans="1:19" ht="18" customHeight="1" x14ac:dyDescent="0.4">
      <c r="F55" s="104" t="str">
        <f>+F7</f>
        <v>สำหรับปีสิ้นสุดวันที่ 31 ธันวาคม</v>
      </c>
      <c r="G55" s="104"/>
      <c r="H55" s="104"/>
      <c r="J55" s="104" t="str">
        <f>+J7</f>
        <v>สำหรับปีสิ้นสุดวันที่ 31 ธันวาคม</v>
      </c>
      <c r="K55" s="104"/>
      <c r="L55" s="104"/>
      <c r="M55" s="7"/>
    </row>
    <row r="56" spans="1:19" ht="18" customHeight="1" x14ac:dyDescent="0.4">
      <c r="D56" s="73" t="s">
        <v>40</v>
      </c>
      <c r="F56" s="38">
        <f>+F8</f>
        <v>2565</v>
      </c>
      <c r="G56" s="80"/>
      <c r="H56" s="38">
        <f>+H8</f>
        <v>2564</v>
      </c>
      <c r="I56" s="79"/>
      <c r="J56" s="38">
        <f>+J8</f>
        <v>2565</v>
      </c>
      <c r="K56" s="80"/>
      <c r="L56" s="38">
        <f>+L8</f>
        <v>2564</v>
      </c>
      <c r="M56" s="7"/>
    </row>
    <row r="57" spans="1:19" ht="18" customHeight="1" x14ac:dyDescent="0.4">
      <c r="F57" s="5"/>
      <c r="G57" s="5"/>
      <c r="H57" s="64"/>
      <c r="L57" s="64"/>
      <c r="M57" s="7"/>
    </row>
    <row r="58" spans="1:19" ht="18" customHeight="1" x14ac:dyDescent="0.4">
      <c r="A58" s="4" t="s">
        <v>130</v>
      </c>
      <c r="F58" s="57">
        <f>+F32</f>
        <v>-521378919.40000004</v>
      </c>
      <c r="G58" s="49"/>
      <c r="H58" s="57">
        <f>+H32</f>
        <v>445423839.16000003</v>
      </c>
      <c r="I58" s="34"/>
      <c r="J58" s="57">
        <f>+J32</f>
        <v>33509166.519999977</v>
      </c>
      <c r="K58" s="34"/>
      <c r="L58" s="57">
        <f>+L32</f>
        <v>192353936.72999996</v>
      </c>
      <c r="M58" s="7"/>
    </row>
    <row r="59" spans="1:19" ht="18" customHeight="1" x14ac:dyDescent="0.4">
      <c r="F59" s="48"/>
      <c r="G59" s="49"/>
      <c r="H59" s="48"/>
      <c r="I59" s="34"/>
      <c r="J59" s="48"/>
      <c r="K59" s="34"/>
      <c r="L59" s="48"/>
      <c r="M59" s="7"/>
    </row>
    <row r="60" spans="1:19" ht="18" customHeight="1" x14ac:dyDescent="0.4">
      <c r="A60" s="4" t="s">
        <v>136</v>
      </c>
      <c r="F60" s="48"/>
      <c r="G60" s="49"/>
      <c r="H60" s="48"/>
      <c r="I60" s="34"/>
      <c r="J60" s="11"/>
      <c r="K60" s="34"/>
      <c r="L60" s="11"/>
      <c r="M60" s="7"/>
    </row>
    <row r="61" spans="1:19" ht="18" customHeight="1" x14ac:dyDescent="0.4">
      <c r="A61" s="4" t="s">
        <v>154</v>
      </c>
      <c r="F61" s="48"/>
      <c r="G61" s="49"/>
      <c r="H61" s="48"/>
      <c r="I61" s="34"/>
      <c r="J61" s="11"/>
      <c r="K61" s="34"/>
      <c r="L61" s="11"/>
      <c r="M61" s="7"/>
    </row>
    <row r="62" spans="1:19" ht="18" customHeight="1" x14ac:dyDescent="0.4">
      <c r="B62" s="4" t="s">
        <v>105</v>
      </c>
      <c r="F62" s="53">
        <v>26416126.219999999</v>
      </c>
      <c r="G62" s="49"/>
      <c r="H62" s="53">
        <v>34314751.310000002</v>
      </c>
      <c r="I62" s="34"/>
      <c r="J62" s="11">
        <v>0</v>
      </c>
      <c r="K62" s="34"/>
      <c r="L62" s="11">
        <v>0</v>
      </c>
      <c r="M62" s="7"/>
      <c r="S62" s="34"/>
    </row>
    <row r="63" spans="1:19" ht="18" customHeight="1" x14ac:dyDescent="0.4">
      <c r="A63" s="4" t="s">
        <v>155</v>
      </c>
      <c r="F63" s="53"/>
      <c r="G63" s="49"/>
      <c r="H63" s="53"/>
      <c r="I63" s="34"/>
      <c r="J63" s="11"/>
      <c r="K63" s="34"/>
      <c r="L63" s="11"/>
      <c r="M63" s="7"/>
      <c r="S63" s="34"/>
    </row>
    <row r="64" spans="1:19" ht="18" customHeight="1" x14ac:dyDescent="0.4">
      <c r="B64" s="4" t="s">
        <v>150</v>
      </c>
      <c r="F64" s="53"/>
      <c r="G64" s="49"/>
      <c r="H64" s="53"/>
      <c r="I64" s="34"/>
      <c r="J64" s="11"/>
      <c r="K64" s="34"/>
      <c r="L64" s="11"/>
      <c r="M64" s="7"/>
      <c r="S64" s="34"/>
    </row>
    <row r="65" spans="1:19" ht="18" customHeight="1" x14ac:dyDescent="0.4">
      <c r="C65" s="4" t="s">
        <v>151</v>
      </c>
      <c r="D65" s="31">
        <v>19</v>
      </c>
      <c r="F65" s="53">
        <v>-287853</v>
      </c>
      <c r="G65" s="49"/>
      <c r="H65" s="53">
        <v>-6122926</v>
      </c>
      <c r="I65" s="34"/>
      <c r="J65" s="11">
        <v>0</v>
      </c>
      <c r="K65" s="34"/>
      <c r="L65" s="11">
        <v>-6205528</v>
      </c>
      <c r="M65" s="7"/>
      <c r="S65" s="34"/>
    </row>
    <row r="66" spans="1:19" ht="18" customHeight="1" x14ac:dyDescent="0.4">
      <c r="B66" s="4" t="s">
        <v>165</v>
      </c>
      <c r="D66" s="31"/>
      <c r="F66" s="54">
        <v>57570.6</v>
      </c>
      <c r="G66" s="49"/>
      <c r="H66" s="54">
        <v>1224585.2</v>
      </c>
      <c r="I66" s="34"/>
      <c r="J66" s="54">
        <v>0</v>
      </c>
      <c r="K66" s="34"/>
      <c r="L66" s="54">
        <v>1241105.6000000001</v>
      </c>
      <c r="M66" s="7"/>
      <c r="S66" s="34"/>
    </row>
    <row r="67" spans="1:19" ht="18" customHeight="1" x14ac:dyDescent="0.4">
      <c r="A67" s="4" t="s">
        <v>137</v>
      </c>
      <c r="F67" s="62">
        <f>SUM(F62:F66)</f>
        <v>26185843.82</v>
      </c>
      <c r="G67" s="49"/>
      <c r="H67" s="62">
        <f>SUM(H62:H66)</f>
        <v>29416410.510000002</v>
      </c>
      <c r="I67" s="34"/>
      <c r="J67" s="62">
        <f>SUM(J62:J66)</f>
        <v>0</v>
      </c>
      <c r="K67" s="34"/>
      <c r="L67" s="62">
        <f>SUM(L62:L66)</f>
        <v>-4964422.4000000004</v>
      </c>
      <c r="M67" s="7"/>
    </row>
    <row r="68" spans="1:19" ht="18" customHeight="1" x14ac:dyDescent="0.4">
      <c r="F68" s="48"/>
      <c r="G68" s="49"/>
      <c r="H68" s="48"/>
      <c r="I68" s="34"/>
      <c r="J68" s="8"/>
      <c r="K68" s="34"/>
      <c r="L68" s="8"/>
      <c r="M68" s="7"/>
    </row>
    <row r="69" spans="1:19" ht="18" customHeight="1" thickBot="1" x14ac:dyDescent="0.45">
      <c r="A69" s="4" t="s">
        <v>138</v>
      </c>
      <c r="F69" s="61">
        <f>+F58+F67</f>
        <v>-495193075.58000004</v>
      </c>
      <c r="G69" s="49"/>
      <c r="H69" s="61">
        <f>+H58+H67</f>
        <v>474840249.67000002</v>
      </c>
      <c r="I69" s="34"/>
      <c r="J69" s="61">
        <f>+J58+J67</f>
        <v>33509166.519999977</v>
      </c>
      <c r="K69" s="34"/>
      <c r="L69" s="61">
        <f>+L58+L67</f>
        <v>187389514.32999995</v>
      </c>
      <c r="M69" s="7"/>
    </row>
    <row r="70" spans="1:19" ht="18" customHeight="1" thickTop="1" x14ac:dyDescent="0.4">
      <c r="F70" s="52"/>
      <c r="G70" s="52"/>
      <c r="H70" s="52"/>
      <c r="I70" s="34"/>
      <c r="J70" s="8"/>
      <c r="K70" s="34"/>
      <c r="L70" s="8"/>
      <c r="M70" s="7"/>
    </row>
    <row r="71" spans="1:19" ht="18" customHeight="1" x14ac:dyDescent="0.4">
      <c r="A71" s="85" t="s">
        <v>111</v>
      </c>
      <c r="B71" s="85"/>
      <c r="C71" s="85"/>
      <c r="D71" s="96"/>
      <c r="E71" s="42"/>
      <c r="F71" s="59"/>
      <c r="G71" s="87"/>
      <c r="H71" s="59"/>
      <c r="I71" s="60"/>
      <c r="J71" s="59"/>
      <c r="K71" s="87"/>
      <c r="L71" s="59"/>
      <c r="M71" s="7"/>
    </row>
    <row r="72" spans="1:19" ht="18" customHeight="1" x14ac:dyDescent="0.4">
      <c r="A72" s="85"/>
      <c r="B72" s="85" t="s">
        <v>113</v>
      </c>
      <c r="C72" s="85"/>
      <c r="D72" s="96"/>
      <c r="E72" s="88">
        <v>852812933</v>
      </c>
      <c r="F72" s="53">
        <f>+F69-F73</f>
        <v>-495100294.90000004</v>
      </c>
      <c r="G72" s="49"/>
      <c r="H72" s="53">
        <f>+H69-H73</f>
        <v>376193250.01999998</v>
      </c>
      <c r="I72" s="49"/>
      <c r="J72" s="53">
        <f>+J69-J73</f>
        <v>33509166.519999977</v>
      </c>
      <c r="K72" s="49"/>
      <c r="L72" s="53">
        <f>+L69-L73</f>
        <v>187389514.32999995</v>
      </c>
      <c r="M72" s="7"/>
    </row>
    <row r="73" spans="1:19" ht="18" customHeight="1" x14ac:dyDescent="0.4">
      <c r="A73" s="85"/>
      <c r="B73" s="4" t="s">
        <v>114</v>
      </c>
      <c r="D73" s="96"/>
      <c r="E73" s="88">
        <v>-1541152</v>
      </c>
      <c r="F73" s="53">
        <f>+F35</f>
        <v>-92780.68</v>
      </c>
      <c r="G73" s="11"/>
      <c r="H73" s="53">
        <f>+H35</f>
        <v>98646999.650000006</v>
      </c>
      <c r="I73" s="60"/>
      <c r="J73" s="53">
        <f>+J35</f>
        <v>0</v>
      </c>
      <c r="K73" s="60"/>
      <c r="L73" s="53">
        <f>+L35</f>
        <v>0</v>
      </c>
      <c r="M73" s="7"/>
    </row>
    <row r="74" spans="1:19" ht="18" customHeight="1" thickBot="1" x14ac:dyDescent="0.45">
      <c r="A74" s="89"/>
      <c r="B74" s="89"/>
      <c r="C74" s="89"/>
      <c r="D74" s="96"/>
      <c r="E74" s="88"/>
      <c r="F74" s="58">
        <f>SUM(F72:F73)</f>
        <v>-495193075.58000004</v>
      </c>
      <c r="G74" s="87"/>
      <c r="H74" s="58">
        <f>SUM(H72:H73)</f>
        <v>474840249.66999996</v>
      </c>
      <c r="I74" s="87"/>
      <c r="J74" s="58">
        <f>SUM(J72:J73)</f>
        <v>33509166.519999977</v>
      </c>
      <c r="K74" s="87"/>
      <c r="L74" s="58">
        <f>SUM(L72:L73)</f>
        <v>187389514.32999995</v>
      </c>
      <c r="M74" s="7"/>
    </row>
    <row r="75" spans="1:19" ht="18" customHeight="1" thickTop="1" x14ac:dyDescent="0.4">
      <c r="F75" s="49"/>
      <c r="G75" s="49"/>
      <c r="H75" s="49"/>
      <c r="I75" s="34"/>
      <c r="J75" s="11"/>
      <c r="K75" s="34"/>
      <c r="L75" s="11"/>
      <c r="M75" s="7"/>
    </row>
    <row r="76" spans="1:19" ht="18" customHeight="1" x14ac:dyDescent="0.4">
      <c r="A76" s="4" t="s">
        <v>127</v>
      </c>
      <c r="F76" s="49"/>
      <c r="G76" s="49"/>
      <c r="H76" s="49"/>
      <c r="I76" s="34"/>
      <c r="J76" s="11"/>
      <c r="K76" s="34"/>
      <c r="L76" s="11"/>
      <c r="M76" s="7"/>
    </row>
    <row r="77" spans="1:19" ht="18" customHeight="1" x14ac:dyDescent="0.4">
      <c r="F77" s="5"/>
      <c r="G77" s="5"/>
      <c r="H77" s="5"/>
      <c r="J77" s="9"/>
      <c r="K77" s="82"/>
      <c r="L77" s="9"/>
      <c r="M77" s="7"/>
    </row>
    <row r="78" spans="1:19" ht="18" customHeight="1" x14ac:dyDescent="0.4">
      <c r="F78" s="5"/>
      <c r="G78" s="5"/>
      <c r="H78" s="5"/>
      <c r="J78" s="9"/>
      <c r="K78" s="82"/>
      <c r="L78" s="9"/>
      <c r="M78" s="7"/>
    </row>
    <row r="79" spans="1:19" ht="18" customHeight="1" x14ac:dyDescent="0.4">
      <c r="F79" s="5"/>
      <c r="G79" s="5"/>
      <c r="H79" s="5"/>
      <c r="J79" s="9"/>
      <c r="K79" s="82"/>
      <c r="L79" s="9"/>
      <c r="M79" s="7"/>
    </row>
    <row r="80" spans="1:19" ht="18" customHeight="1" x14ac:dyDescent="0.4">
      <c r="F80" s="5"/>
      <c r="G80" s="5"/>
      <c r="H80" s="5"/>
      <c r="J80" s="9"/>
      <c r="K80" s="82"/>
      <c r="L80" s="9"/>
      <c r="M80" s="7"/>
    </row>
    <row r="81" spans="1:13" ht="18" customHeight="1" x14ac:dyDescent="0.4">
      <c r="F81" s="5"/>
      <c r="G81" s="5"/>
      <c r="H81" s="5"/>
      <c r="J81" s="9"/>
      <c r="K81" s="82"/>
      <c r="L81" s="9"/>
      <c r="M81" s="7"/>
    </row>
    <row r="82" spans="1:13" ht="18" customHeight="1" x14ac:dyDescent="0.4">
      <c r="F82" s="5"/>
      <c r="G82" s="5"/>
      <c r="H82" s="5"/>
      <c r="J82" s="9"/>
      <c r="K82" s="82"/>
      <c r="L82" s="9"/>
      <c r="M82" s="7"/>
    </row>
    <row r="83" spans="1:13" ht="18" customHeight="1" x14ac:dyDescent="0.4">
      <c r="F83" s="5"/>
      <c r="G83" s="5"/>
      <c r="H83" s="5"/>
      <c r="J83" s="9"/>
      <c r="K83" s="82"/>
      <c r="L83" s="9"/>
      <c r="M83" s="7"/>
    </row>
    <row r="84" spans="1:13" ht="18" customHeight="1" x14ac:dyDescent="0.4">
      <c r="F84" s="5"/>
      <c r="G84" s="5"/>
      <c r="H84" s="5"/>
      <c r="J84" s="9"/>
      <c r="K84" s="82"/>
      <c r="L84" s="9"/>
      <c r="M84" s="7"/>
    </row>
    <row r="85" spans="1:13" ht="18" customHeight="1" x14ac:dyDescent="0.4">
      <c r="F85" s="5"/>
      <c r="G85" s="5"/>
      <c r="H85" s="5"/>
      <c r="J85" s="9"/>
      <c r="K85" s="82"/>
      <c r="L85" s="9"/>
      <c r="M85" s="7"/>
    </row>
    <row r="86" spans="1:13" ht="18" customHeight="1" x14ac:dyDescent="0.4">
      <c r="F86" s="5"/>
      <c r="G86" s="5"/>
      <c r="H86" s="5"/>
      <c r="J86" s="9"/>
      <c r="K86" s="82"/>
      <c r="L86" s="9"/>
      <c r="M86" s="7"/>
    </row>
    <row r="87" spans="1:13" ht="18" customHeight="1" x14ac:dyDescent="0.4">
      <c r="F87" s="5"/>
      <c r="G87" s="5"/>
      <c r="H87" s="5"/>
      <c r="J87" s="9"/>
      <c r="K87" s="82"/>
      <c r="L87" s="9"/>
      <c r="M87" s="7"/>
    </row>
    <row r="88" spans="1:13" ht="18" customHeight="1" x14ac:dyDescent="0.4">
      <c r="F88" s="5"/>
      <c r="G88" s="5"/>
      <c r="H88" s="5"/>
      <c r="J88" s="9"/>
      <c r="K88" s="82"/>
      <c r="L88" s="9"/>
      <c r="M88" s="7"/>
    </row>
    <row r="89" spans="1:13" ht="18" customHeight="1" x14ac:dyDescent="0.4">
      <c r="D89" s="97"/>
      <c r="F89" s="5"/>
      <c r="G89" s="5"/>
      <c r="H89" s="5"/>
      <c r="J89" s="9"/>
      <c r="L89" s="9"/>
      <c r="M89" s="7"/>
    </row>
    <row r="90" spans="1:13" ht="18" customHeight="1" x14ac:dyDescent="0.4">
      <c r="J90" s="9"/>
      <c r="L90" s="9"/>
      <c r="M90" s="7"/>
    </row>
    <row r="91" spans="1:13" ht="18" customHeight="1" x14ac:dyDescent="0.4">
      <c r="F91" s="5"/>
      <c r="G91" s="5"/>
      <c r="H91" s="5"/>
      <c r="J91" s="9"/>
      <c r="L91" s="9"/>
      <c r="M91" s="7"/>
    </row>
    <row r="92" spans="1:13" ht="18" customHeight="1" x14ac:dyDescent="0.4">
      <c r="B92" s="10"/>
      <c r="D92" s="98"/>
      <c r="F92" s="9"/>
      <c r="G92" s="5"/>
      <c r="H92" s="9"/>
      <c r="I92" s="10"/>
      <c r="J92" s="9"/>
      <c r="K92" s="10"/>
      <c r="L92" s="9"/>
      <c r="M92" s="7"/>
    </row>
    <row r="93" spans="1:13" ht="18" customHeight="1" x14ac:dyDescent="0.4">
      <c r="M93" s="7"/>
    </row>
    <row r="94" spans="1:13" ht="18" customHeight="1" x14ac:dyDescent="0.4">
      <c r="M94" s="7"/>
    </row>
    <row r="95" spans="1:13" ht="18" customHeight="1" x14ac:dyDescent="0.4">
      <c r="A95" s="7"/>
      <c r="B95" s="12" t="s">
        <v>21</v>
      </c>
      <c r="C95" s="7"/>
      <c r="D95" s="12"/>
      <c r="F95" s="12" t="s">
        <v>21</v>
      </c>
      <c r="I95" s="7"/>
      <c r="J95" s="7"/>
      <c r="K95" s="7"/>
      <c r="L95" s="7"/>
      <c r="M95" s="7"/>
    </row>
    <row r="96" spans="1:13" ht="18" customHeight="1" x14ac:dyDescent="0.4">
      <c r="A96" s="7"/>
      <c r="B96" s="12"/>
      <c r="C96" s="7"/>
      <c r="D96" s="12"/>
      <c r="F96" s="12"/>
      <c r="I96" s="7"/>
      <c r="J96" s="7"/>
      <c r="K96" s="7"/>
      <c r="L96" s="7"/>
      <c r="M96" s="7"/>
    </row>
    <row r="97" spans="1:12" ht="18" customHeight="1" x14ac:dyDescent="0.4">
      <c r="A97" s="10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</row>
  </sheetData>
  <mergeCells count="17">
    <mergeCell ref="A2:L2"/>
    <mergeCell ref="F7:H7"/>
    <mergeCell ref="A3:L3"/>
    <mergeCell ref="F6:H6"/>
    <mergeCell ref="A4:L4"/>
    <mergeCell ref="F5:L5"/>
    <mergeCell ref="J6:L6"/>
    <mergeCell ref="J7:L7"/>
    <mergeCell ref="A50:L50"/>
    <mergeCell ref="A97:L97"/>
    <mergeCell ref="F53:L53"/>
    <mergeCell ref="F54:H54"/>
    <mergeCell ref="J54:L54"/>
    <mergeCell ref="F55:H55"/>
    <mergeCell ref="A51:L51"/>
    <mergeCell ref="A52:L52"/>
    <mergeCell ref="J55:L55"/>
  </mergeCells>
  <phoneticPr fontId="0" type="noConversion"/>
  <conditionalFormatting sqref="K73:K74 I73:I74 G73:G74 E71:E74 F71:G71 K35:K36 I36 G35:G36 I35:J35 E33:E36 I71:K71 L35 F33:L33">
    <cfRule type="expression" priority="10" stopIfTrue="1">
      <formula>"if(E11&gt;0,#,##0;(#,##0),"-")"</formula>
    </cfRule>
  </conditionalFormatting>
  <conditionalFormatting sqref="H71">
    <cfRule type="expression" priority="2" stopIfTrue="1">
      <formula>"if(E11&gt;0,#,##0;(#,##0),"-")"</formula>
    </cfRule>
  </conditionalFormatting>
  <conditionalFormatting sqref="L71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Footer>&amp;C&amp;P</oddFooter>
  </headerFooter>
  <rowBreaks count="1" manualBreakCount="1">
    <brk id="48" max="11" man="1"/>
  </rowBreaks>
  <ignoredErrors>
    <ignoredError sqref="G56 I56 K56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2"/>
  <sheetViews>
    <sheetView view="pageBreakPreview" zoomScaleNormal="100" zoomScaleSheetLayoutView="100" workbookViewId="0">
      <selection activeCell="D12" sqref="D12"/>
    </sheetView>
  </sheetViews>
  <sheetFormatPr defaultColWidth="9.140625" defaultRowHeight="18" x14ac:dyDescent="0.4"/>
  <cols>
    <col min="1" max="3" width="2.7109375" style="10" customWidth="1"/>
    <col min="4" max="4" width="40.85546875" style="10" customWidth="1"/>
    <col min="5" max="5" width="6.42578125" style="7" customWidth="1"/>
    <col min="6" max="6" width="0.7109375" style="7" customWidth="1"/>
    <col min="7" max="7" width="13.5703125" style="10" customWidth="1"/>
    <col min="8" max="8" width="0.7109375" style="10" customWidth="1"/>
    <col min="9" max="9" width="14.7109375" style="10" customWidth="1"/>
    <col min="10" max="10" width="0.5703125" style="10" customWidth="1"/>
    <col min="11" max="11" width="13.42578125" style="10" customWidth="1"/>
    <col min="12" max="12" width="0.7109375" style="10" customWidth="1"/>
    <col min="13" max="13" width="14" style="10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A1" s="106" t="s">
        <v>52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5" x14ac:dyDescent="0.4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5" x14ac:dyDescent="0.4">
      <c r="A3" s="107" t="str">
        <f>+'งบกำไรขาดทุน Q4_65'!A4:L4</f>
        <v>สำหรับปีสิ้นสุดวันที่ 31 ธันวาคม 2565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5" x14ac:dyDescent="0.4">
      <c r="A4" s="3"/>
      <c r="B4" s="3"/>
      <c r="C4" s="3"/>
      <c r="D4" s="3"/>
      <c r="E4" s="3"/>
      <c r="F4" s="3"/>
      <c r="G4" s="111" t="s">
        <v>13</v>
      </c>
      <c r="H4" s="111"/>
      <c r="I4" s="111"/>
      <c r="J4" s="111"/>
      <c r="K4" s="111"/>
      <c r="L4" s="111"/>
      <c r="M4" s="111"/>
    </row>
    <row r="5" spans="1:15" x14ac:dyDescent="0.4">
      <c r="G5" s="111" t="s">
        <v>34</v>
      </c>
      <c r="H5" s="111"/>
      <c r="I5" s="111"/>
      <c r="J5" s="3"/>
      <c r="K5" s="111" t="s">
        <v>35</v>
      </c>
      <c r="L5" s="111"/>
      <c r="M5" s="111"/>
    </row>
    <row r="6" spans="1:15" x14ac:dyDescent="0.4">
      <c r="G6" s="104" t="s">
        <v>128</v>
      </c>
      <c r="H6" s="104"/>
      <c r="I6" s="104"/>
      <c r="J6" s="4"/>
      <c r="K6" s="104" t="str">
        <f>+G6</f>
        <v>สำหรับปีสิ้นสุดวันที่ 31 ธันวาคม</v>
      </c>
      <c r="L6" s="104"/>
      <c r="M6" s="104"/>
    </row>
    <row r="7" spans="1:15" ht="18.75" customHeight="1" x14ac:dyDescent="0.4">
      <c r="G7" s="22" t="s">
        <v>217</v>
      </c>
      <c r="H7" s="7"/>
      <c r="I7" s="22" t="s">
        <v>209</v>
      </c>
      <c r="J7" s="14"/>
      <c r="K7" s="22" t="str">
        <f>+G7</f>
        <v>2565</v>
      </c>
      <c r="L7" s="7"/>
      <c r="M7" s="22" t="str">
        <f>+I7</f>
        <v>2564</v>
      </c>
      <c r="N7" s="7"/>
      <c r="O7" s="14"/>
    </row>
    <row r="8" spans="1:15" ht="8.25" customHeight="1" x14ac:dyDescent="0.4">
      <c r="G8" s="14"/>
      <c r="H8" s="7"/>
      <c r="I8" s="14"/>
      <c r="J8" s="14"/>
      <c r="K8" s="14"/>
      <c r="L8" s="7"/>
      <c r="M8" s="14"/>
      <c r="N8" s="7"/>
      <c r="O8" s="14"/>
    </row>
    <row r="9" spans="1:15" x14ac:dyDescent="0.4">
      <c r="A9" s="82" t="s">
        <v>30</v>
      </c>
      <c r="B9" s="82"/>
      <c r="C9" s="82"/>
      <c r="D9" s="82"/>
      <c r="F9" s="99"/>
      <c r="G9" s="82"/>
      <c r="H9" s="82"/>
      <c r="I9" s="82"/>
      <c r="J9" s="82"/>
      <c r="K9" s="82"/>
      <c r="L9" s="82"/>
      <c r="M9" s="82"/>
    </row>
    <row r="10" spans="1:15" x14ac:dyDescent="0.4">
      <c r="A10" s="82"/>
      <c r="B10" s="82" t="s">
        <v>126</v>
      </c>
      <c r="C10" s="82"/>
      <c r="D10" s="82"/>
      <c r="E10" s="99"/>
      <c r="F10" s="99"/>
      <c r="G10" s="8">
        <f>'งบกำไรขาดทุน Q4_65'!F32</f>
        <v>-521378919.40000004</v>
      </c>
      <c r="H10" s="8"/>
      <c r="I10" s="8">
        <f>'งบกำไรขาดทุน Q4_65'!H32</f>
        <v>445423839.16000003</v>
      </c>
      <c r="J10" s="8"/>
      <c r="K10" s="8">
        <f>'งบกำไรขาดทุน Q4_65'!J32</f>
        <v>33509166.519999977</v>
      </c>
      <c r="L10" s="8"/>
      <c r="M10" s="8">
        <f>'งบกำไรขาดทุน Q4_65'!L32</f>
        <v>192353936.72999996</v>
      </c>
    </row>
    <row r="11" spans="1:15" x14ac:dyDescent="0.4">
      <c r="A11" s="82"/>
      <c r="B11" s="82" t="s">
        <v>31</v>
      </c>
      <c r="C11" s="82"/>
      <c r="D11" s="82"/>
      <c r="E11" s="99"/>
      <c r="F11" s="99"/>
      <c r="G11" s="8"/>
      <c r="H11" s="8"/>
      <c r="I11" s="8"/>
      <c r="J11" s="8"/>
      <c r="K11" s="8"/>
      <c r="L11" s="8"/>
      <c r="M11" s="8"/>
    </row>
    <row r="12" spans="1:15" x14ac:dyDescent="0.4">
      <c r="A12" s="82"/>
      <c r="B12" s="82"/>
      <c r="C12" s="82"/>
      <c r="D12" s="82" t="s">
        <v>4</v>
      </c>
      <c r="E12" s="99" t="s">
        <v>222</v>
      </c>
      <c r="F12" s="99"/>
      <c r="G12" s="8">
        <v>21033621.309999999</v>
      </c>
      <c r="H12" s="8"/>
      <c r="I12" s="8">
        <v>6434528.3899999997</v>
      </c>
      <c r="J12" s="8"/>
      <c r="K12" s="8">
        <v>6527528.4500000002</v>
      </c>
      <c r="L12" s="8"/>
      <c r="M12" s="8">
        <v>5174187.9000000004</v>
      </c>
    </row>
    <row r="13" spans="1:15" x14ac:dyDescent="0.4">
      <c r="A13" s="82"/>
      <c r="B13" s="82"/>
      <c r="C13" s="82"/>
      <c r="D13" s="82" t="s">
        <v>95</v>
      </c>
      <c r="E13" s="99" t="s">
        <v>230</v>
      </c>
      <c r="F13" s="99"/>
      <c r="G13" s="8">
        <v>-760000</v>
      </c>
      <c r="H13" s="8"/>
      <c r="I13" s="8">
        <v>23220000</v>
      </c>
      <c r="J13" s="8"/>
      <c r="K13" s="8">
        <v>-760000</v>
      </c>
      <c r="L13" s="8"/>
      <c r="M13" s="8">
        <v>23220000</v>
      </c>
    </row>
    <row r="14" spans="1:15" x14ac:dyDescent="0.4">
      <c r="A14" s="82"/>
      <c r="B14" s="82"/>
      <c r="C14" s="82"/>
      <c r="D14" s="82" t="s">
        <v>205</v>
      </c>
      <c r="E14" s="99">
        <v>9</v>
      </c>
      <c r="F14" s="99"/>
      <c r="G14" s="8">
        <v>0</v>
      </c>
      <c r="H14" s="8"/>
      <c r="I14" s="8">
        <v>7820000</v>
      </c>
      <c r="J14" s="8"/>
      <c r="K14" s="8">
        <v>9222000</v>
      </c>
      <c r="L14" s="8"/>
      <c r="M14" s="8">
        <v>7820000</v>
      </c>
    </row>
    <row r="15" spans="1:15" x14ac:dyDescent="0.4">
      <c r="A15" s="82"/>
      <c r="B15" s="82"/>
      <c r="C15" s="82"/>
      <c r="D15" s="81" t="s">
        <v>188</v>
      </c>
      <c r="E15" s="17">
        <v>8.4</v>
      </c>
      <c r="F15" s="99"/>
      <c r="G15" s="8">
        <v>138922060.38999999</v>
      </c>
      <c r="H15" s="11"/>
      <c r="I15" s="8">
        <v>-293889569.37</v>
      </c>
      <c r="J15" s="11"/>
      <c r="K15" s="8">
        <v>50087364.43</v>
      </c>
      <c r="L15" s="8"/>
      <c r="M15" s="8">
        <v>-52349221.149999999</v>
      </c>
    </row>
    <row r="16" spans="1:15" x14ac:dyDescent="0.4">
      <c r="A16" s="82"/>
      <c r="B16" s="82"/>
      <c r="C16" s="82"/>
      <c r="D16" s="81" t="s">
        <v>231</v>
      </c>
      <c r="E16" s="99">
        <v>6</v>
      </c>
      <c r="F16" s="99"/>
      <c r="G16" s="8">
        <v>506717505.91000003</v>
      </c>
      <c r="H16" s="11"/>
      <c r="I16" s="8">
        <v>255787074.93000001</v>
      </c>
      <c r="J16" s="11"/>
      <c r="K16" s="8">
        <v>110729.21</v>
      </c>
      <c r="L16" s="8"/>
      <c r="M16" s="8">
        <v>0</v>
      </c>
    </row>
    <row r="17" spans="1:13" x14ac:dyDescent="0.4">
      <c r="A17" s="82"/>
      <c r="B17" s="82"/>
      <c r="C17" s="82"/>
      <c r="D17" s="81" t="s">
        <v>211</v>
      </c>
      <c r="E17" s="17"/>
      <c r="F17" s="99"/>
      <c r="G17" s="8">
        <v>-105936906.78</v>
      </c>
      <c r="H17" s="11"/>
      <c r="I17" s="8">
        <v>-50597431.25</v>
      </c>
      <c r="J17" s="11"/>
      <c r="K17" s="8">
        <v>-184962.6</v>
      </c>
      <c r="L17" s="8"/>
      <c r="M17" s="8">
        <v>-98280.52</v>
      </c>
    </row>
    <row r="18" spans="1:13" x14ac:dyDescent="0.4">
      <c r="A18" s="82"/>
      <c r="B18" s="82"/>
      <c r="C18" s="82"/>
      <c r="D18" s="81" t="s">
        <v>232</v>
      </c>
      <c r="E18" s="99">
        <v>23</v>
      </c>
      <c r="F18" s="99"/>
      <c r="G18" s="8">
        <v>104835850.84</v>
      </c>
      <c r="H18" s="11"/>
      <c r="I18" s="8">
        <v>0</v>
      </c>
      <c r="J18" s="11"/>
      <c r="K18" s="8">
        <v>104835850.84</v>
      </c>
      <c r="L18" s="8"/>
      <c r="M18" s="8">
        <v>0</v>
      </c>
    </row>
    <row r="19" spans="1:13" ht="19.5" customHeight="1" x14ac:dyDescent="0.4">
      <c r="A19" s="82"/>
      <c r="B19" s="82"/>
      <c r="C19" s="82"/>
      <c r="D19" s="82" t="s">
        <v>168</v>
      </c>
      <c r="F19" s="99"/>
      <c r="G19" s="8">
        <v>-4602100.43</v>
      </c>
      <c r="H19" s="11"/>
      <c r="I19" s="8">
        <v>-10579189.73</v>
      </c>
      <c r="J19" s="11"/>
      <c r="K19" s="8">
        <v>-3518937.9</v>
      </c>
      <c r="L19" s="8"/>
      <c r="M19" s="8">
        <v>-9010330.4600000009</v>
      </c>
    </row>
    <row r="20" spans="1:13" ht="18" customHeight="1" x14ac:dyDescent="0.4">
      <c r="A20" s="82"/>
      <c r="B20" s="82"/>
      <c r="C20" s="82"/>
      <c r="D20" s="82" t="s">
        <v>110</v>
      </c>
      <c r="E20" s="99">
        <v>19</v>
      </c>
      <c r="F20" s="99"/>
      <c r="G20" s="8">
        <v>2379397</v>
      </c>
      <c r="H20" s="11"/>
      <c r="I20" s="8">
        <v>3386251</v>
      </c>
      <c r="J20" s="11"/>
      <c r="K20" s="8">
        <v>2127564</v>
      </c>
      <c r="L20" s="8"/>
      <c r="M20" s="8">
        <v>3222246</v>
      </c>
    </row>
    <row r="21" spans="1:13" x14ac:dyDescent="0.4">
      <c r="D21" s="4" t="s">
        <v>132</v>
      </c>
      <c r="E21" s="7">
        <v>21.1</v>
      </c>
      <c r="G21" s="10">
        <v>45306212.07</v>
      </c>
      <c r="I21" s="10">
        <v>72248873.579999998</v>
      </c>
      <c r="K21" s="10">
        <v>45306212.07</v>
      </c>
      <c r="M21" s="10">
        <v>72248873.579999998</v>
      </c>
    </row>
    <row r="22" spans="1:13" x14ac:dyDescent="0.4">
      <c r="A22" s="82"/>
      <c r="B22" s="82"/>
      <c r="C22" s="82"/>
      <c r="D22" s="4" t="s">
        <v>125</v>
      </c>
      <c r="E22" s="17">
        <v>21.1</v>
      </c>
      <c r="F22" s="99"/>
      <c r="G22" s="11">
        <v>-32746980.969999999</v>
      </c>
      <c r="H22" s="11"/>
      <c r="I22" s="11">
        <v>-21375930.449999999</v>
      </c>
      <c r="J22" s="11"/>
      <c r="K22" s="11">
        <v>-29468880.989999998</v>
      </c>
      <c r="L22" s="11"/>
      <c r="M22" s="11">
        <v>-24999064.620000001</v>
      </c>
    </row>
    <row r="23" spans="1:13" x14ac:dyDescent="0.4">
      <c r="A23" s="82"/>
      <c r="B23" s="82"/>
      <c r="C23" s="82"/>
      <c r="D23" s="82" t="s">
        <v>87</v>
      </c>
      <c r="E23" s="99"/>
      <c r="F23" s="99"/>
      <c r="G23" s="54">
        <v>10819714.74</v>
      </c>
      <c r="H23" s="11"/>
      <c r="I23" s="54">
        <v>8251301.3099999996</v>
      </c>
      <c r="J23" s="11"/>
      <c r="K23" s="54">
        <v>11629057.199999999</v>
      </c>
      <c r="L23" s="11"/>
      <c r="M23" s="54">
        <v>8439931.4399999995</v>
      </c>
    </row>
    <row r="24" spans="1:13" x14ac:dyDescent="0.4">
      <c r="A24" s="82"/>
      <c r="B24" s="82" t="s">
        <v>72</v>
      </c>
      <c r="C24" s="82"/>
      <c r="D24" s="82"/>
      <c r="E24" s="99"/>
      <c r="F24" s="99"/>
      <c r="G24" s="8">
        <f>+SUM(G10:G23)</f>
        <v>164589454.67999998</v>
      </c>
      <c r="H24" s="11"/>
      <c r="I24" s="8">
        <f>+SUM(I10:I23)</f>
        <v>446129747.56999999</v>
      </c>
      <c r="J24" s="11"/>
      <c r="K24" s="8">
        <f>+SUM(K10:K23)</f>
        <v>229422691.22999993</v>
      </c>
      <c r="L24" s="11"/>
      <c r="M24" s="8">
        <f>+SUM(M10:M23)</f>
        <v>226022278.89999992</v>
      </c>
    </row>
    <row r="25" spans="1:13" x14ac:dyDescent="0.4">
      <c r="A25" s="82"/>
      <c r="B25" s="82" t="s">
        <v>60</v>
      </c>
      <c r="C25" s="82"/>
      <c r="D25" s="82"/>
      <c r="E25" s="99"/>
      <c r="F25" s="99"/>
      <c r="G25" s="34"/>
      <c r="H25" s="34"/>
      <c r="I25" s="34"/>
      <c r="J25" s="34"/>
      <c r="K25" s="34"/>
      <c r="L25" s="34"/>
      <c r="M25" s="34"/>
    </row>
    <row r="26" spans="1:13" x14ac:dyDescent="0.4">
      <c r="A26" s="82"/>
      <c r="B26" s="82"/>
      <c r="C26" s="10" t="s">
        <v>179</v>
      </c>
      <c r="D26" s="82"/>
      <c r="E26" s="17">
        <v>8.3000000000000007</v>
      </c>
      <c r="F26" s="99"/>
      <c r="G26" s="8">
        <v>-131564260.75</v>
      </c>
      <c r="H26" s="8"/>
      <c r="I26" s="8">
        <v>580886740.77999997</v>
      </c>
      <c r="J26" s="8"/>
      <c r="K26" s="8">
        <v>180115810.59999999</v>
      </c>
      <c r="L26" s="8"/>
      <c r="M26" s="8">
        <v>576976696.03999996</v>
      </c>
    </row>
    <row r="27" spans="1:13" x14ac:dyDescent="0.4">
      <c r="A27" s="82"/>
      <c r="B27" s="82"/>
      <c r="C27" s="82" t="s">
        <v>90</v>
      </c>
      <c r="D27" s="82"/>
      <c r="E27" s="99">
        <v>4</v>
      </c>
      <c r="F27" s="99"/>
      <c r="G27" s="8">
        <v>20729817.75</v>
      </c>
      <c r="H27" s="8"/>
      <c r="I27" s="8">
        <v>-149238406.16999999</v>
      </c>
      <c r="J27" s="8"/>
      <c r="K27" s="8">
        <v>22459010.890000001</v>
      </c>
      <c r="L27" s="8"/>
      <c r="M27" s="8">
        <v>-86637303.75</v>
      </c>
    </row>
    <row r="28" spans="1:13" x14ac:dyDescent="0.4">
      <c r="A28" s="82"/>
      <c r="B28" s="82"/>
      <c r="C28" s="82" t="s">
        <v>89</v>
      </c>
      <c r="D28" s="82"/>
      <c r="E28" s="17">
        <v>2.2000000000000002</v>
      </c>
      <c r="F28" s="99"/>
      <c r="G28" s="8">
        <v>210481375.72</v>
      </c>
      <c r="H28" s="8"/>
      <c r="I28" s="8">
        <v>-203839267.97999999</v>
      </c>
      <c r="J28" s="8"/>
      <c r="K28" s="8">
        <v>24660.37</v>
      </c>
      <c r="L28" s="8"/>
      <c r="M28" s="8">
        <v>-24660.37</v>
      </c>
    </row>
    <row r="29" spans="1:13" x14ac:dyDescent="0.4">
      <c r="A29" s="82"/>
      <c r="B29" s="82"/>
      <c r="C29" s="82" t="s">
        <v>191</v>
      </c>
      <c r="D29" s="82"/>
      <c r="E29" s="99">
        <v>5</v>
      </c>
      <c r="F29" s="99"/>
      <c r="G29" s="8">
        <v>-1071667.1700000004</v>
      </c>
      <c r="H29" s="8"/>
      <c r="I29" s="8">
        <v>-46955733.359999999</v>
      </c>
      <c r="J29" s="8"/>
      <c r="K29" s="8">
        <v>8638606.9399999995</v>
      </c>
      <c r="L29" s="8"/>
      <c r="M29" s="8">
        <v>-7029937.6399999997</v>
      </c>
    </row>
    <row r="30" spans="1:13" x14ac:dyDescent="0.4">
      <c r="A30" s="82"/>
      <c r="B30" s="82"/>
      <c r="C30" s="82" t="s">
        <v>192</v>
      </c>
      <c r="D30" s="82"/>
      <c r="E30" s="17">
        <v>2.2999999999999998</v>
      </c>
      <c r="F30" s="99"/>
      <c r="G30" s="8">
        <v>0</v>
      </c>
      <c r="H30" s="8"/>
      <c r="I30" s="8">
        <v>0</v>
      </c>
      <c r="J30" s="8"/>
      <c r="K30" s="8">
        <v>47106680.780000001</v>
      </c>
      <c r="L30" s="8"/>
      <c r="M30" s="8">
        <v>-37804208.75</v>
      </c>
    </row>
    <row r="31" spans="1:13" x14ac:dyDescent="0.4">
      <c r="A31" s="82"/>
      <c r="B31" s="82"/>
      <c r="C31" s="4" t="s">
        <v>218</v>
      </c>
      <c r="D31" s="82"/>
      <c r="E31" s="99">
        <v>6</v>
      </c>
      <c r="F31" s="99"/>
      <c r="G31" s="8">
        <v>0</v>
      </c>
      <c r="H31" s="8"/>
      <c r="I31" s="8">
        <v>-1242632856.75</v>
      </c>
      <c r="J31" s="8"/>
      <c r="K31" s="8">
        <v>0</v>
      </c>
      <c r="L31" s="8"/>
      <c r="M31" s="8">
        <v>0</v>
      </c>
    </row>
    <row r="32" spans="1:13" x14ac:dyDescent="0.4">
      <c r="A32" s="82"/>
      <c r="B32" s="82"/>
      <c r="C32" s="82" t="s">
        <v>45</v>
      </c>
      <c r="D32" s="82"/>
      <c r="E32" s="99"/>
      <c r="F32" s="99"/>
      <c r="G32" s="8">
        <v>1379567.6</v>
      </c>
      <c r="H32" s="8"/>
      <c r="I32" s="8">
        <v>-2221005.16</v>
      </c>
      <c r="J32" s="8"/>
      <c r="K32" s="8">
        <v>2368920.8499999996</v>
      </c>
      <c r="L32" s="8"/>
      <c r="M32" s="8">
        <v>-1051060.48</v>
      </c>
    </row>
    <row r="33" spans="1:16" x14ac:dyDescent="0.4">
      <c r="A33" s="82"/>
      <c r="B33" s="82"/>
      <c r="C33" s="82" t="s">
        <v>47</v>
      </c>
      <c r="D33" s="82"/>
      <c r="E33" s="8"/>
      <c r="F33" s="99"/>
      <c r="G33" s="8">
        <v>3471058.24</v>
      </c>
      <c r="H33" s="8"/>
      <c r="I33" s="8">
        <v>-4391100</v>
      </c>
      <c r="J33" s="8"/>
      <c r="K33" s="8">
        <v>3051290</v>
      </c>
      <c r="L33" s="8"/>
      <c r="M33" s="8">
        <v>-3319100</v>
      </c>
    </row>
    <row r="34" spans="1:16" x14ac:dyDescent="0.4">
      <c r="A34" s="82"/>
      <c r="B34" s="82" t="s">
        <v>61</v>
      </c>
      <c r="C34" s="82"/>
      <c r="D34" s="82"/>
      <c r="E34" s="99"/>
      <c r="F34" s="99"/>
      <c r="G34" s="8"/>
      <c r="H34" s="8"/>
      <c r="I34" s="8"/>
      <c r="J34" s="8"/>
      <c r="K34" s="8"/>
      <c r="L34" s="8"/>
      <c r="M34" s="8"/>
    </row>
    <row r="35" spans="1:16" x14ac:dyDescent="0.4">
      <c r="A35" s="82"/>
      <c r="B35" s="82"/>
      <c r="C35" s="82" t="s">
        <v>91</v>
      </c>
      <c r="D35" s="82"/>
      <c r="E35" s="99">
        <v>16</v>
      </c>
      <c r="F35" s="99"/>
      <c r="G35" s="8">
        <v>17558.79</v>
      </c>
      <c r="H35" s="8"/>
      <c r="I35" s="8">
        <v>-840668.73</v>
      </c>
      <c r="J35" s="8"/>
      <c r="K35" s="8">
        <v>0</v>
      </c>
      <c r="L35" s="8"/>
      <c r="M35" s="8">
        <v>0</v>
      </c>
    </row>
    <row r="36" spans="1:16" x14ac:dyDescent="0.4">
      <c r="A36" s="82"/>
      <c r="B36" s="82"/>
      <c r="C36" s="82" t="s">
        <v>193</v>
      </c>
      <c r="D36" s="82"/>
      <c r="E36" s="99">
        <v>17</v>
      </c>
      <c r="F36" s="99"/>
      <c r="G36" s="8">
        <v>-6815488.96</v>
      </c>
      <c r="H36" s="8"/>
      <c r="I36" s="8">
        <v>-3736329.66</v>
      </c>
      <c r="J36" s="8"/>
      <c r="K36" s="8">
        <v>-16726318.300000001</v>
      </c>
      <c r="L36" s="8"/>
      <c r="M36" s="8">
        <v>4287657.16</v>
      </c>
    </row>
    <row r="37" spans="1:16" x14ac:dyDescent="0.4">
      <c r="A37" s="82"/>
      <c r="B37" s="82"/>
      <c r="C37" s="82" t="s">
        <v>233</v>
      </c>
      <c r="D37" s="82"/>
      <c r="E37" s="99"/>
      <c r="F37" s="99"/>
      <c r="G37" s="8">
        <v>0</v>
      </c>
      <c r="H37" s="8"/>
      <c r="I37" s="8">
        <v>0</v>
      </c>
      <c r="J37" s="8"/>
      <c r="K37" s="8">
        <v>6591361.0499999998</v>
      </c>
      <c r="L37" s="8"/>
      <c r="M37" s="8">
        <v>0</v>
      </c>
    </row>
    <row r="38" spans="1:16" x14ac:dyDescent="0.4">
      <c r="A38" s="82"/>
      <c r="B38" s="82"/>
      <c r="C38" s="82" t="s">
        <v>50</v>
      </c>
      <c r="D38" s="82"/>
      <c r="E38" s="99"/>
      <c r="F38" s="99"/>
      <c r="G38" s="8">
        <v>-133054340.67</v>
      </c>
      <c r="H38" s="8"/>
      <c r="I38" s="8">
        <v>-7173097.2800000003</v>
      </c>
      <c r="J38" s="8"/>
      <c r="K38" s="8">
        <v>-134796243.03999999</v>
      </c>
      <c r="L38" s="8"/>
      <c r="M38" s="8">
        <v>-6960150.5099999998</v>
      </c>
    </row>
    <row r="39" spans="1:16" x14ac:dyDescent="0.4">
      <c r="A39" s="82"/>
      <c r="B39" s="82"/>
      <c r="C39" s="82" t="s">
        <v>161</v>
      </c>
      <c r="D39" s="82"/>
      <c r="E39" s="99"/>
      <c r="F39" s="99"/>
      <c r="G39" s="54">
        <v>-5839597.2599999998</v>
      </c>
      <c r="H39" s="8"/>
      <c r="I39" s="54">
        <v>9509177</v>
      </c>
      <c r="J39" s="8"/>
      <c r="K39" s="54">
        <v>-6091430.2599999998</v>
      </c>
      <c r="L39" s="8"/>
      <c r="M39" s="54">
        <v>9427774</v>
      </c>
    </row>
    <row r="40" spans="1:16" s="82" customFormat="1" x14ac:dyDescent="0.4">
      <c r="B40" s="82" t="s">
        <v>76</v>
      </c>
      <c r="E40" s="99"/>
      <c r="F40" s="99"/>
      <c r="G40" s="8">
        <f>SUM(G24:G39)</f>
        <v>122323477.96999997</v>
      </c>
      <c r="H40" s="8"/>
      <c r="I40" s="8">
        <f>SUM(I24:I39)</f>
        <v>-624502799.74000001</v>
      </c>
      <c r="J40" s="8"/>
      <c r="K40" s="8">
        <f>SUM(K24:K39)</f>
        <v>342165041.11000001</v>
      </c>
      <c r="L40" s="8"/>
      <c r="M40" s="8">
        <f>SUM(M24:M39)</f>
        <v>673887984.59999979</v>
      </c>
    </row>
    <row r="41" spans="1:16" s="82" customFormat="1" x14ac:dyDescent="0.4">
      <c r="C41" s="82" t="s">
        <v>77</v>
      </c>
      <c r="E41" s="99"/>
      <c r="F41" s="99"/>
      <c r="G41" s="8">
        <v>-10819714.74</v>
      </c>
      <c r="H41" s="8"/>
      <c r="I41" s="8">
        <v>-8251301.3099999996</v>
      </c>
      <c r="J41" s="8"/>
      <c r="K41" s="8">
        <v>-11629057.199999999</v>
      </c>
      <c r="L41" s="8"/>
      <c r="M41" s="8">
        <v>-8439931.4399999995</v>
      </c>
    </row>
    <row r="42" spans="1:16" s="82" customFormat="1" x14ac:dyDescent="0.4">
      <c r="C42" s="82" t="s">
        <v>78</v>
      </c>
      <c r="E42" s="99"/>
      <c r="F42" s="99"/>
      <c r="G42" s="8">
        <v>-75219498.599999994</v>
      </c>
      <c r="H42" s="8"/>
      <c r="I42" s="8">
        <v>-29574323.239999998</v>
      </c>
      <c r="J42" s="8"/>
      <c r="K42" s="8">
        <v>-74966532.180000007</v>
      </c>
      <c r="L42" s="8"/>
      <c r="M42" s="8">
        <v>-29574323.239999998</v>
      </c>
    </row>
    <row r="43" spans="1:16" x14ac:dyDescent="0.4">
      <c r="A43" s="82"/>
      <c r="B43" s="82"/>
      <c r="C43" s="82"/>
      <c r="D43" s="82" t="s">
        <v>79</v>
      </c>
      <c r="E43" s="99"/>
      <c r="F43" s="99"/>
      <c r="G43" s="50">
        <f>SUM(G40:G42)</f>
        <v>36284264.62999998</v>
      </c>
      <c r="H43" s="8"/>
      <c r="I43" s="50">
        <f>SUM(I40:I42)</f>
        <v>-662328424.28999996</v>
      </c>
      <c r="J43" s="8"/>
      <c r="K43" s="50">
        <f>SUM(K40:K42)</f>
        <v>255569451.73000002</v>
      </c>
      <c r="L43" s="8"/>
      <c r="M43" s="50">
        <f>SUM(M40:M42)</f>
        <v>635873729.91999972</v>
      </c>
    </row>
    <row r="44" spans="1:16" ht="8.25" customHeight="1" x14ac:dyDescent="0.4">
      <c r="A44" s="82"/>
      <c r="B44" s="82"/>
      <c r="C44" s="82"/>
      <c r="D44" s="82"/>
      <c r="E44" s="99"/>
      <c r="F44" s="99"/>
      <c r="G44" s="11"/>
      <c r="H44" s="8"/>
      <c r="I44" s="11"/>
      <c r="J44" s="8"/>
      <c r="K44" s="11"/>
      <c r="L44" s="8"/>
      <c r="M44" s="11"/>
    </row>
    <row r="45" spans="1:16" x14ac:dyDescent="0.4">
      <c r="A45" s="4" t="s">
        <v>127</v>
      </c>
      <c r="B45" s="82"/>
      <c r="C45" s="82"/>
      <c r="D45" s="82"/>
      <c r="E45" s="99"/>
      <c r="F45" s="99"/>
      <c r="G45" s="11"/>
      <c r="H45" s="8"/>
      <c r="I45" s="11"/>
      <c r="J45" s="8"/>
      <c r="K45" s="11"/>
      <c r="L45" s="8"/>
      <c r="M45" s="11"/>
    </row>
    <row r="46" spans="1:16" x14ac:dyDescent="0.4">
      <c r="A46" s="4"/>
      <c r="B46" s="82"/>
      <c r="C46" s="82"/>
      <c r="D46" s="82"/>
      <c r="E46" s="99"/>
      <c r="F46" s="99"/>
      <c r="G46" s="11"/>
      <c r="H46" s="8"/>
      <c r="I46" s="11"/>
      <c r="J46" s="8"/>
      <c r="K46" s="11"/>
      <c r="L46" s="8"/>
      <c r="M46" s="11"/>
    </row>
    <row r="47" spans="1:16" x14ac:dyDescent="0.4">
      <c r="A47" s="4"/>
      <c r="B47" s="82"/>
      <c r="C47" s="82"/>
      <c r="D47" s="82"/>
      <c r="E47" s="99"/>
      <c r="F47" s="99"/>
      <c r="G47" s="11"/>
      <c r="H47" s="8"/>
      <c r="I47" s="11"/>
      <c r="J47" s="8"/>
      <c r="K47" s="11"/>
      <c r="L47" s="8"/>
      <c r="M47" s="11"/>
    </row>
    <row r="48" spans="1:16" s="4" customFormat="1" x14ac:dyDescent="0.4">
      <c r="A48" s="7"/>
      <c r="B48" s="12" t="s">
        <v>21</v>
      </c>
      <c r="C48" s="7"/>
      <c r="D48" s="12"/>
      <c r="E48" s="7"/>
      <c r="F48" s="12" t="s">
        <v>21</v>
      </c>
      <c r="G48" s="7"/>
      <c r="H48" s="7"/>
      <c r="I48" s="7"/>
      <c r="J48" s="7"/>
      <c r="K48" s="7"/>
      <c r="L48" s="7"/>
      <c r="M48" s="7"/>
      <c r="P48" s="11"/>
    </row>
    <row r="49" spans="1:16" s="4" customFormat="1" x14ac:dyDescent="0.4">
      <c r="A49" s="7"/>
      <c r="B49" s="12"/>
      <c r="C49" s="7"/>
      <c r="D49" s="12"/>
      <c r="E49" s="7"/>
      <c r="F49" s="12"/>
      <c r="G49" s="7"/>
      <c r="H49" s="7"/>
      <c r="I49" s="7"/>
      <c r="J49" s="7"/>
      <c r="K49" s="7"/>
      <c r="L49" s="7"/>
      <c r="M49" s="7"/>
      <c r="P49" s="11"/>
    </row>
    <row r="50" spans="1:16" x14ac:dyDescent="0.4">
      <c r="A50" s="106" t="s">
        <v>52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</row>
    <row r="51" spans="1:16" x14ac:dyDescent="0.4">
      <c r="A51" s="107" t="s">
        <v>29</v>
      </c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</row>
    <row r="52" spans="1:16" x14ac:dyDescent="0.4">
      <c r="A52" s="107" t="str">
        <f>+A3</f>
        <v>สำหรับปีสิ้นสุดวันที่ 31 ธันวาคม 2565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</row>
    <row r="53" spans="1:16" x14ac:dyDescent="0.4">
      <c r="A53" s="3"/>
      <c r="B53" s="3"/>
      <c r="C53" s="3"/>
      <c r="D53" s="3"/>
      <c r="E53" s="3"/>
      <c r="F53" s="3"/>
      <c r="G53" s="111" t="s">
        <v>13</v>
      </c>
      <c r="H53" s="111"/>
      <c r="I53" s="111"/>
      <c r="J53" s="111"/>
      <c r="K53" s="111"/>
      <c r="L53" s="111"/>
      <c r="M53" s="111"/>
    </row>
    <row r="54" spans="1:16" x14ac:dyDescent="0.4">
      <c r="G54" s="111" t="s">
        <v>34</v>
      </c>
      <c r="H54" s="111"/>
      <c r="I54" s="111"/>
      <c r="J54" s="3"/>
      <c r="K54" s="111" t="s">
        <v>35</v>
      </c>
      <c r="L54" s="111"/>
      <c r="M54" s="111"/>
    </row>
    <row r="55" spans="1:16" x14ac:dyDescent="0.4">
      <c r="G55" s="104" t="str">
        <f>+G6</f>
        <v>สำหรับปีสิ้นสุดวันที่ 31 ธันวาคม</v>
      </c>
      <c r="H55" s="104"/>
      <c r="I55" s="104"/>
      <c r="J55" s="4"/>
      <c r="K55" s="104" t="str">
        <f>+K6</f>
        <v>สำหรับปีสิ้นสุดวันที่ 31 ธันวาคม</v>
      </c>
      <c r="L55" s="104"/>
      <c r="M55" s="104"/>
    </row>
    <row r="56" spans="1:16" ht="18.75" customHeight="1" x14ac:dyDescent="0.4">
      <c r="G56" s="22" t="str">
        <f>+G7</f>
        <v>2565</v>
      </c>
      <c r="H56" s="7"/>
      <c r="I56" s="22" t="str">
        <f>+I7</f>
        <v>2564</v>
      </c>
      <c r="J56" s="14"/>
      <c r="K56" s="22" t="str">
        <f>+K7</f>
        <v>2565</v>
      </c>
      <c r="L56" s="7"/>
      <c r="M56" s="22" t="str">
        <f>+M7</f>
        <v>2564</v>
      </c>
      <c r="N56" s="7"/>
      <c r="O56" s="14"/>
    </row>
    <row r="57" spans="1:16" x14ac:dyDescent="0.4">
      <c r="A57" s="82" t="s">
        <v>7</v>
      </c>
      <c r="B57" s="82"/>
      <c r="C57" s="82"/>
      <c r="D57" s="82"/>
      <c r="E57" s="99"/>
      <c r="F57" s="99"/>
      <c r="G57" s="8"/>
      <c r="H57" s="8"/>
      <c r="I57" s="8"/>
      <c r="J57" s="8"/>
      <c r="K57" s="8"/>
      <c r="L57" s="8"/>
      <c r="M57" s="8"/>
    </row>
    <row r="58" spans="1:16" x14ac:dyDescent="0.4">
      <c r="A58" s="82"/>
      <c r="B58" s="82" t="s">
        <v>243</v>
      </c>
      <c r="C58" s="82"/>
      <c r="D58" s="82"/>
      <c r="E58" s="7">
        <v>9</v>
      </c>
      <c r="F58" s="99"/>
      <c r="G58" s="8">
        <v>0</v>
      </c>
      <c r="H58" s="8"/>
      <c r="I58" s="8">
        <v>0</v>
      </c>
      <c r="J58" s="8"/>
      <c r="K58" s="8">
        <v>-172189500</v>
      </c>
      <c r="L58" s="8"/>
      <c r="M58" s="8">
        <v>0</v>
      </c>
    </row>
    <row r="59" spans="1:16" x14ac:dyDescent="0.4">
      <c r="A59" s="82"/>
      <c r="B59" s="82" t="s">
        <v>189</v>
      </c>
      <c r="C59" s="82"/>
      <c r="D59" s="82"/>
      <c r="E59" s="7">
        <v>10</v>
      </c>
      <c r="F59" s="99"/>
      <c r="G59" s="8">
        <v>-20000019.5</v>
      </c>
      <c r="H59" s="8"/>
      <c r="I59" s="8">
        <v>-57.59</v>
      </c>
      <c r="J59" s="8"/>
      <c r="K59" s="8">
        <v>-20000000</v>
      </c>
      <c r="L59" s="8"/>
      <c r="M59" s="8">
        <v>0</v>
      </c>
    </row>
    <row r="60" spans="1:16" s="82" customFormat="1" x14ac:dyDescent="0.4">
      <c r="B60" s="82" t="s">
        <v>234</v>
      </c>
      <c r="E60" s="99" t="s">
        <v>223</v>
      </c>
      <c r="F60" s="99"/>
      <c r="G60" s="8">
        <v>-43924205.259999998</v>
      </c>
      <c r="H60" s="8"/>
      <c r="I60" s="8">
        <v>-22131290.109999999</v>
      </c>
      <c r="J60" s="8"/>
      <c r="K60" s="8">
        <v>-6159665.0999999996</v>
      </c>
      <c r="L60" s="8"/>
      <c r="M60" s="8">
        <v>-4774339.3</v>
      </c>
    </row>
    <row r="61" spans="1:16" s="82" customFormat="1" x14ac:dyDescent="0.4">
      <c r="B61" s="82" t="s">
        <v>224</v>
      </c>
      <c r="E61" s="99">
        <v>14</v>
      </c>
      <c r="F61" s="99"/>
      <c r="G61" s="8">
        <v>-2379248.92</v>
      </c>
      <c r="H61" s="8"/>
      <c r="I61" s="8">
        <v>0</v>
      </c>
      <c r="J61" s="8"/>
      <c r="K61" s="8">
        <v>-2379248.92</v>
      </c>
      <c r="L61" s="8"/>
      <c r="M61" s="8">
        <v>0</v>
      </c>
    </row>
    <row r="62" spans="1:16" x14ac:dyDescent="0.4">
      <c r="A62" s="82"/>
      <c r="B62" s="82" t="s">
        <v>169</v>
      </c>
      <c r="D62" s="82"/>
      <c r="E62" s="99" t="s">
        <v>190</v>
      </c>
      <c r="F62" s="99"/>
      <c r="G62" s="8">
        <v>70760000</v>
      </c>
      <c r="H62" s="8"/>
      <c r="I62" s="8">
        <v>500000</v>
      </c>
      <c r="J62" s="8"/>
      <c r="K62" s="8">
        <v>70760000</v>
      </c>
      <c r="L62" s="8"/>
      <c r="M62" s="8">
        <v>500000</v>
      </c>
    </row>
    <row r="63" spans="1:16" x14ac:dyDescent="0.4">
      <c r="A63" s="82"/>
      <c r="B63" s="82" t="s">
        <v>170</v>
      </c>
      <c r="D63" s="82"/>
      <c r="E63" s="17">
        <v>2.4</v>
      </c>
      <c r="F63" s="99"/>
      <c r="G63" s="8">
        <v>0</v>
      </c>
      <c r="H63" s="8"/>
      <c r="I63" s="8">
        <v>0</v>
      </c>
      <c r="J63" s="8"/>
      <c r="K63" s="8">
        <v>-103888356.40000001</v>
      </c>
      <c r="L63" s="8"/>
      <c r="M63" s="8">
        <v>-1443926602.5</v>
      </c>
    </row>
    <row r="64" spans="1:16" x14ac:dyDescent="0.4">
      <c r="A64" s="82"/>
      <c r="B64" s="82" t="s">
        <v>168</v>
      </c>
      <c r="C64" s="82"/>
      <c r="D64" s="82"/>
      <c r="F64" s="99"/>
      <c r="G64" s="8">
        <v>4602100.43</v>
      </c>
      <c r="H64" s="8"/>
      <c r="I64" s="8">
        <v>10579189.73</v>
      </c>
      <c r="J64" s="8"/>
      <c r="K64" s="8">
        <v>3518937.9</v>
      </c>
      <c r="L64" s="8"/>
      <c r="M64" s="8">
        <v>9010330.4600000009</v>
      </c>
    </row>
    <row r="65" spans="1:16" x14ac:dyDescent="0.4">
      <c r="A65" s="82"/>
      <c r="B65" s="82"/>
      <c r="C65" s="82"/>
      <c r="D65" s="82" t="s">
        <v>73</v>
      </c>
      <c r="E65" s="99"/>
      <c r="F65" s="99"/>
      <c r="G65" s="50">
        <f>SUM(G58:G64)</f>
        <v>9058626.75</v>
      </c>
      <c r="H65" s="11"/>
      <c r="I65" s="50">
        <f>SUM(I58:I64)</f>
        <v>-11052157.969999999</v>
      </c>
      <c r="J65" s="11"/>
      <c r="K65" s="50">
        <f>SUM(K58:K64)</f>
        <v>-230337832.51999998</v>
      </c>
      <c r="L65" s="11"/>
      <c r="M65" s="50">
        <f>SUM(M58:M64)</f>
        <v>-1439190611.3399999</v>
      </c>
    </row>
    <row r="66" spans="1:16" x14ac:dyDescent="0.4">
      <c r="A66" s="82" t="s">
        <v>11</v>
      </c>
      <c r="B66" s="82"/>
      <c r="C66" s="82"/>
      <c r="D66" s="82"/>
      <c r="E66" s="99"/>
      <c r="F66" s="99"/>
      <c r="G66" s="11"/>
      <c r="H66" s="11"/>
      <c r="I66" s="11"/>
      <c r="J66" s="11"/>
      <c r="K66" s="11"/>
      <c r="L66" s="11"/>
      <c r="M66" s="11"/>
    </row>
    <row r="67" spans="1:16" s="82" customFormat="1" x14ac:dyDescent="0.4">
      <c r="B67" s="82" t="s">
        <v>171</v>
      </c>
      <c r="E67" s="99">
        <v>15</v>
      </c>
      <c r="F67" s="99"/>
      <c r="G67" s="8">
        <v>65000000</v>
      </c>
      <c r="H67" s="8"/>
      <c r="I67" s="8">
        <v>425000000</v>
      </c>
      <c r="J67" s="8"/>
      <c r="K67" s="8">
        <v>65000000</v>
      </c>
      <c r="L67" s="8"/>
      <c r="M67" s="8">
        <v>425000000</v>
      </c>
    </row>
    <row r="68" spans="1:16" s="82" customFormat="1" x14ac:dyDescent="0.4">
      <c r="B68" s="82" t="s">
        <v>135</v>
      </c>
      <c r="E68" s="17"/>
      <c r="F68" s="99"/>
      <c r="G68" s="8">
        <v>0</v>
      </c>
      <c r="H68" s="8"/>
      <c r="I68" s="8">
        <v>0</v>
      </c>
      <c r="J68" s="8"/>
      <c r="K68" s="8">
        <v>0</v>
      </c>
      <c r="L68" s="8"/>
      <c r="M68" s="8">
        <v>27000000</v>
      </c>
    </row>
    <row r="69" spans="1:16" s="82" customFormat="1" x14ac:dyDescent="0.4">
      <c r="B69" s="4" t="s">
        <v>208</v>
      </c>
      <c r="E69" s="99">
        <v>23</v>
      </c>
      <c r="F69" s="99"/>
      <c r="G69" s="11">
        <v>0</v>
      </c>
      <c r="H69" s="8"/>
      <c r="I69" s="11">
        <v>546230416.80000007</v>
      </c>
      <c r="J69" s="8"/>
      <c r="K69" s="11">
        <v>0</v>
      </c>
      <c r="L69" s="8"/>
      <c r="M69" s="11">
        <v>546230416.80000007</v>
      </c>
    </row>
    <row r="70" spans="1:16" s="82" customFormat="1" x14ac:dyDescent="0.4">
      <c r="B70" s="4" t="s">
        <v>156</v>
      </c>
      <c r="E70" s="99">
        <v>23</v>
      </c>
      <c r="F70" s="99"/>
      <c r="G70" s="11">
        <v>46185626.899999999</v>
      </c>
      <c r="H70" s="8"/>
      <c r="I70" s="11">
        <v>55113529.530000001</v>
      </c>
      <c r="J70" s="8"/>
      <c r="K70" s="11">
        <v>46185626.900000006</v>
      </c>
      <c r="L70" s="8"/>
      <c r="M70" s="11">
        <v>55113529.530000001</v>
      </c>
    </row>
    <row r="71" spans="1:16" s="82" customFormat="1" x14ac:dyDescent="0.4">
      <c r="B71" s="4" t="s">
        <v>176</v>
      </c>
      <c r="E71" s="99"/>
      <c r="F71" s="99"/>
      <c r="G71" s="8"/>
      <c r="H71" s="8"/>
      <c r="I71" s="8"/>
      <c r="J71" s="8"/>
      <c r="K71" s="11"/>
      <c r="L71" s="8"/>
      <c r="M71" s="11"/>
    </row>
    <row r="72" spans="1:16" s="82" customFormat="1" x14ac:dyDescent="0.4">
      <c r="B72" s="4"/>
      <c r="C72" s="82" t="s">
        <v>177</v>
      </c>
      <c r="E72" s="99">
        <v>24</v>
      </c>
      <c r="F72" s="99"/>
      <c r="G72" s="8">
        <v>-29008465.079999998</v>
      </c>
      <c r="H72" s="8"/>
      <c r="I72" s="8">
        <v>27133215.079999998</v>
      </c>
      <c r="J72" s="8"/>
      <c r="K72" s="11">
        <v>-29008465.079999998</v>
      </c>
      <c r="L72" s="8"/>
      <c r="M72" s="11">
        <v>27133215.079999998</v>
      </c>
    </row>
    <row r="73" spans="1:16" x14ac:dyDescent="0.4">
      <c r="A73" s="82"/>
      <c r="B73" s="82" t="s">
        <v>235</v>
      </c>
      <c r="C73" s="82"/>
      <c r="D73" s="82"/>
      <c r="E73" s="99">
        <v>22</v>
      </c>
      <c r="F73" s="99"/>
      <c r="G73" s="11">
        <v>-193345028.75999999</v>
      </c>
      <c r="H73" s="11"/>
      <c r="I73" s="11">
        <v>-223136712.5</v>
      </c>
      <c r="J73" s="11"/>
      <c r="K73" s="11">
        <v>-193345028.75999999</v>
      </c>
      <c r="L73" s="11"/>
      <c r="M73" s="11">
        <v>-223136712.5</v>
      </c>
    </row>
    <row r="74" spans="1:16" x14ac:dyDescent="0.4">
      <c r="A74" s="82"/>
      <c r="B74" s="82" t="s">
        <v>236</v>
      </c>
      <c r="C74" s="82"/>
      <c r="D74" s="82"/>
      <c r="E74" s="99"/>
      <c r="F74" s="99"/>
      <c r="G74" s="54">
        <v>-108284198.40000001</v>
      </c>
      <c r="H74" s="11"/>
      <c r="I74" s="54">
        <v>0</v>
      </c>
      <c r="J74" s="11"/>
      <c r="K74" s="54">
        <v>0</v>
      </c>
      <c r="L74" s="11"/>
      <c r="M74" s="54">
        <v>0</v>
      </c>
    </row>
    <row r="75" spans="1:16" x14ac:dyDescent="0.4">
      <c r="A75" s="82"/>
      <c r="B75" s="82"/>
      <c r="C75" s="82"/>
      <c r="D75" s="82" t="s">
        <v>74</v>
      </c>
      <c r="E75" s="99"/>
      <c r="F75" s="99"/>
      <c r="G75" s="54">
        <f>SUM(G67:G74)</f>
        <v>-219452065.33999997</v>
      </c>
      <c r="H75" s="11"/>
      <c r="I75" s="54">
        <f>SUM(I67:I74)</f>
        <v>830340448.91000009</v>
      </c>
      <c r="J75" s="11"/>
      <c r="K75" s="54">
        <f>SUM(K67:K74)</f>
        <v>-111167866.93999998</v>
      </c>
      <c r="L75" s="11"/>
      <c r="M75" s="54">
        <f>SUM(M67:M74)</f>
        <v>857340448.91000009</v>
      </c>
    </row>
    <row r="76" spans="1:16" ht="9" hidden="1" customHeight="1" x14ac:dyDescent="0.4">
      <c r="A76" s="82"/>
      <c r="B76" s="82"/>
      <c r="C76" s="82"/>
      <c r="D76" s="82"/>
      <c r="E76" s="99"/>
      <c r="F76" s="99"/>
      <c r="G76" s="11"/>
      <c r="H76" s="11"/>
      <c r="I76" s="11"/>
      <c r="J76" s="11"/>
      <c r="K76" s="11"/>
      <c r="L76" s="11"/>
      <c r="M76" s="11"/>
    </row>
    <row r="77" spans="1:16" x14ac:dyDescent="0.4">
      <c r="A77" s="82" t="s">
        <v>53</v>
      </c>
      <c r="B77" s="82"/>
      <c r="C77" s="82"/>
      <c r="D77" s="82"/>
      <c r="E77" s="99"/>
      <c r="F77" s="99"/>
      <c r="G77" s="50">
        <v>26416126.219999999</v>
      </c>
      <c r="H77" s="11"/>
      <c r="I77" s="50">
        <v>34314751.310000002</v>
      </c>
      <c r="J77" s="11"/>
      <c r="K77" s="54">
        <v>0</v>
      </c>
      <c r="L77" s="11"/>
      <c r="M77" s="54">
        <v>0</v>
      </c>
    </row>
    <row r="78" spans="1:16" x14ac:dyDescent="0.4">
      <c r="A78" s="82" t="s">
        <v>12</v>
      </c>
      <c r="B78" s="82"/>
      <c r="C78" s="82"/>
      <c r="D78" s="82"/>
      <c r="E78" s="99"/>
      <c r="F78" s="99"/>
      <c r="G78" s="65">
        <f>+G75+G65+G43+G77</f>
        <v>-147693047.73999998</v>
      </c>
      <c r="H78" s="8"/>
      <c r="I78" s="65">
        <f>+I75+I65+I43+I77</f>
        <v>191274617.9600001</v>
      </c>
      <c r="J78" s="11"/>
      <c r="K78" s="53">
        <f>+K75+K65+K43+K77</f>
        <v>-85936247.729999959</v>
      </c>
      <c r="L78" s="11"/>
      <c r="M78" s="53">
        <f>+M75+M65+M43+M77</f>
        <v>54023567.48999989</v>
      </c>
    </row>
    <row r="79" spans="1:16" x14ac:dyDescent="0.4">
      <c r="A79" s="82" t="s">
        <v>133</v>
      </c>
      <c r="B79" s="82"/>
      <c r="C79" s="82"/>
      <c r="D79" s="82"/>
      <c r="E79" s="99"/>
      <c r="F79" s="99"/>
      <c r="G79" s="48">
        <v>341495631.25999999</v>
      </c>
      <c r="H79" s="8"/>
      <c r="I79" s="48">
        <v>150221013.30000001</v>
      </c>
      <c r="J79" s="8"/>
      <c r="K79" s="8">
        <v>144066303.36000001</v>
      </c>
      <c r="L79" s="8"/>
      <c r="M79" s="8">
        <v>90042735.870000005</v>
      </c>
      <c r="O79" s="6">
        <f>-G79+'งบแสดงฐานะการเงิน Q4_65'!H11</f>
        <v>0</v>
      </c>
      <c r="P79" s="10">
        <f>K79-'งบแสดงฐานะการเงิน Q4_65'!L11</f>
        <v>0</v>
      </c>
    </row>
    <row r="80" spans="1:16" ht="18.75" thickBot="1" x14ac:dyDescent="0.45">
      <c r="A80" s="82" t="s">
        <v>134</v>
      </c>
      <c r="B80" s="82"/>
      <c r="C80" s="82"/>
      <c r="D80" s="82"/>
      <c r="E80" s="99"/>
      <c r="F80" s="99"/>
      <c r="G80" s="51">
        <f>SUM(G78:G79)</f>
        <v>193802583.52000001</v>
      </c>
      <c r="H80" s="8"/>
      <c r="I80" s="51">
        <f>SUM(I78:I79)</f>
        <v>341495631.26000011</v>
      </c>
      <c r="J80" s="8"/>
      <c r="K80" s="51">
        <f>SUM(K78:K79)</f>
        <v>58130055.630000055</v>
      </c>
      <c r="L80" s="8"/>
      <c r="M80" s="51">
        <f>SUM(M78:M79)</f>
        <v>144066303.3599999</v>
      </c>
      <c r="O80" s="10">
        <f>G80-'งบแสดงฐานะการเงิน Q4_65'!F11</f>
        <v>0</v>
      </c>
      <c r="P80" s="10">
        <f>K80-'งบแสดงฐานะการเงิน Q4_65'!J11</f>
        <v>0</v>
      </c>
    </row>
    <row r="81" spans="1:13" ht="9" customHeight="1" thickTop="1" x14ac:dyDescent="0.4">
      <c r="A81" s="82"/>
      <c r="B81" s="82"/>
      <c r="C81" s="82"/>
      <c r="D81" s="82"/>
      <c r="E81" s="99"/>
      <c r="F81" s="99"/>
      <c r="G81" s="11"/>
      <c r="H81" s="8"/>
      <c r="I81" s="11"/>
      <c r="J81" s="8"/>
      <c r="K81" s="11"/>
      <c r="L81" s="8"/>
      <c r="M81" s="11"/>
    </row>
    <row r="82" spans="1:13" s="102" customFormat="1" x14ac:dyDescent="0.4">
      <c r="A82" s="82"/>
      <c r="B82" s="82"/>
      <c r="C82" s="82"/>
      <c r="D82" s="82"/>
      <c r="E82" s="100"/>
      <c r="F82" s="100"/>
      <c r="G82" s="101"/>
      <c r="H82" s="100"/>
      <c r="I82" s="45"/>
      <c r="J82" s="100"/>
      <c r="K82" s="101"/>
      <c r="L82" s="100"/>
      <c r="M82" s="101"/>
    </row>
    <row r="83" spans="1:13" s="102" customFormat="1" x14ac:dyDescent="0.4">
      <c r="A83" s="82" t="s">
        <v>178</v>
      </c>
      <c r="B83" s="82"/>
      <c r="C83" s="82"/>
      <c r="D83" s="82"/>
      <c r="E83" s="99"/>
      <c r="F83" s="100"/>
      <c r="G83" s="8"/>
      <c r="H83" s="45"/>
      <c r="I83" s="8"/>
      <c r="J83" s="45"/>
      <c r="K83" s="8"/>
      <c r="L83" s="45"/>
      <c r="M83" s="8"/>
    </row>
    <row r="84" spans="1:13" s="102" customFormat="1" x14ac:dyDescent="0.4">
      <c r="A84" s="82"/>
      <c r="B84" s="82" t="s">
        <v>237</v>
      </c>
      <c r="C84" s="82"/>
      <c r="D84" s="82"/>
      <c r="E84" s="99"/>
      <c r="F84" s="100"/>
      <c r="G84" s="8">
        <v>-90254856.219999999</v>
      </c>
      <c r="H84" s="45"/>
      <c r="I84" s="8">
        <v>0</v>
      </c>
      <c r="J84" s="45"/>
      <c r="K84" s="8">
        <v>299835.87</v>
      </c>
      <c r="L84" s="45"/>
      <c r="M84" s="8">
        <v>102534.16</v>
      </c>
    </row>
    <row r="85" spans="1:13" s="102" customFormat="1" x14ac:dyDescent="0.4">
      <c r="A85" s="82"/>
      <c r="B85" s="82" t="s">
        <v>238</v>
      </c>
      <c r="C85" s="82"/>
      <c r="D85" s="82"/>
      <c r="E85" s="99">
        <v>6</v>
      </c>
      <c r="F85" s="100"/>
      <c r="G85" s="8">
        <v>90254856.219999999</v>
      </c>
      <c r="H85" s="45"/>
      <c r="I85" s="8">
        <v>0</v>
      </c>
      <c r="J85" s="45"/>
      <c r="K85" s="8">
        <v>-299835.87</v>
      </c>
      <c r="L85" s="45"/>
      <c r="M85" s="8">
        <v>-102534.16</v>
      </c>
    </row>
    <row r="86" spans="1:13" s="102" customFormat="1" x14ac:dyDescent="0.4">
      <c r="A86" s="82"/>
      <c r="B86" s="82" t="s">
        <v>207</v>
      </c>
      <c r="C86" s="82"/>
      <c r="D86" s="82"/>
      <c r="E86" s="17">
        <v>2.2999999999999998</v>
      </c>
      <c r="F86" s="100"/>
      <c r="G86" s="8">
        <v>0</v>
      </c>
      <c r="H86" s="45"/>
      <c r="I86" s="8">
        <v>3394700</v>
      </c>
      <c r="J86" s="45"/>
      <c r="K86" s="8">
        <v>0</v>
      </c>
      <c r="L86" s="45"/>
      <c r="M86" s="8">
        <v>3394700</v>
      </c>
    </row>
    <row r="87" spans="1:13" s="102" customFormat="1" x14ac:dyDescent="0.4">
      <c r="A87" s="82"/>
      <c r="B87" s="82" t="s">
        <v>206</v>
      </c>
      <c r="C87" s="82"/>
      <c r="D87" s="82"/>
      <c r="E87" s="100"/>
      <c r="F87" s="100"/>
      <c r="G87" s="8">
        <v>0</v>
      </c>
      <c r="H87" s="100"/>
      <c r="I87" s="8">
        <v>0</v>
      </c>
      <c r="J87" s="100"/>
      <c r="K87" s="8">
        <v>0</v>
      </c>
      <c r="L87" s="100"/>
      <c r="M87" s="8">
        <v>-3394700</v>
      </c>
    </row>
    <row r="88" spans="1:13" s="102" customFormat="1" x14ac:dyDescent="0.4">
      <c r="A88" s="82"/>
      <c r="B88" s="82" t="s">
        <v>210</v>
      </c>
      <c r="C88" s="82"/>
      <c r="D88" s="82"/>
      <c r="E88" s="99">
        <v>13</v>
      </c>
      <c r="F88" s="100"/>
      <c r="G88" s="8">
        <v>0</v>
      </c>
      <c r="H88" s="45"/>
      <c r="I88" s="8">
        <v>-404987</v>
      </c>
      <c r="J88" s="45"/>
      <c r="K88" s="8">
        <v>0</v>
      </c>
      <c r="L88" s="45"/>
      <c r="M88" s="8">
        <v>0</v>
      </c>
    </row>
    <row r="89" spans="1:13" s="102" customFormat="1" x14ac:dyDescent="0.4">
      <c r="A89" s="82"/>
      <c r="B89" s="82" t="s">
        <v>239</v>
      </c>
      <c r="C89" s="82"/>
      <c r="D89" s="82"/>
      <c r="E89" s="100"/>
      <c r="F89" s="100"/>
      <c r="G89" s="8">
        <v>104835850.84</v>
      </c>
      <c r="H89" s="100"/>
      <c r="I89" s="8">
        <v>0</v>
      </c>
      <c r="J89" s="100"/>
      <c r="K89" s="8">
        <v>104835850.84</v>
      </c>
      <c r="L89" s="100"/>
      <c r="M89" s="8">
        <v>0</v>
      </c>
    </row>
    <row r="90" spans="1:13" s="102" customFormat="1" x14ac:dyDescent="0.4">
      <c r="A90" s="82"/>
      <c r="B90" s="82" t="s">
        <v>240</v>
      </c>
      <c r="C90" s="82"/>
      <c r="D90" s="82"/>
      <c r="E90" s="100"/>
      <c r="F90" s="100"/>
      <c r="G90" s="8">
        <v>-104835850.84</v>
      </c>
      <c r="H90" s="100"/>
      <c r="I90" s="8">
        <v>0</v>
      </c>
      <c r="J90" s="100"/>
      <c r="K90" s="8">
        <v>-104835850.84</v>
      </c>
      <c r="L90" s="100"/>
      <c r="M90" s="8">
        <v>0</v>
      </c>
    </row>
    <row r="91" spans="1:13" s="102" customFormat="1" x14ac:dyDescent="0.4">
      <c r="A91" s="82"/>
      <c r="B91" s="82" t="s">
        <v>241</v>
      </c>
      <c r="C91" s="82"/>
      <c r="D91" s="82"/>
      <c r="E91" s="100"/>
      <c r="F91" s="100"/>
      <c r="G91" s="8">
        <v>-287853</v>
      </c>
      <c r="H91" s="100"/>
      <c r="I91" s="8">
        <v>-6122926</v>
      </c>
      <c r="J91" s="100"/>
      <c r="K91" s="8">
        <v>0</v>
      </c>
      <c r="L91" s="100"/>
      <c r="M91" s="8">
        <v>-6205528</v>
      </c>
    </row>
    <row r="92" spans="1:13" s="102" customFormat="1" x14ac:dyDescent="0.4">
      <c r="A92" s="82"/>
      <c r="B92" s="82" t="s">
        <v>242</v>
      </c>
      <c r="C92" s="82"/>
      <c r="D92" s="82"/>
      <c r="E92" s="100"/>
      <c r="F92" s="100"/>
      <c r="G92" s="8">
        <v>287853</v>
      </c>
      <c r="H92" s="100"/>
      <c r="I92" s="8">
        <v>6122926</v>
      </c>
      <c r="J92" s="100"/>
      <c r="K92" s="8">
        <v>0</v>
      </c>
      <c r="L92" s="100"/>
      <c r="M92" s="8">
        <v>6205528</v>
      </c>
    </row>
    <row r="93" spans="1:13" s="102" customFormat="1" ht="12" customHeight="1" x14ac:dyDescent="0.4">
      <c r="A93" s="82"/>
      <c r="B93" s="82"/>
      <c r="C93" s="82"/>
      <c r="D93" s="82"/>
      <c r="E93" s="100"/>
      <c r="F93" s="100"/>
      <c r="G93" s="101"/>
      <c r="H93" s="100"/>
      <c r="I93" s="45"/>
      <c r="J93" s="100"/>
      <c r="K93" s="101"/>
      <c r="L93" s="100"/>
      <c r="M93" s="101"/>
    </row>
    <row r="94" spans="1:13" s="102" customFormat="1" x14ac:dyDescent="0.4">
      <c r="A94" s="4" t="s">
        <v>127</v>
      </c>
      <c r="B94" s="100"/>
      <c r="D94" s="100"/>
      <c r="E94" s="100"/>
      <c r="F94" s="100"/>
      <c r="G94" s="101"/>
      <c r="H94" s="100"/>
      <c r="I94" s="45"/>
      <c r="J94" s="100"/>
      <c r="K94" s="101"/>
      <c r="L94" s="100"/>
      <c r="M94" s="101"/>
    </row>
    <row r="95" spans="1:13" x14ac:dyDescent="0.4">
      <c r="A95" s="4"/>
    </row>
    <row r="96" spans="1:13" x14ac:dyDescent="0.4">
      <c r="A96" s="4"/>
    </row>
    <row r="97" spans="1:16" s="4" customFormat="1" x14ac:dyDescent="0.4">
      <c r="A97" s="7"/>
      <c r="B97" s="12" t="s">
        <v>21</v>
      </c>
      <c r="C97" s="7"/>
      <c r="D97" s="12"/>
      <c r="E97" s="7"/>
      <c r="F97" s="12" t="s">
        <v>21</v>
      </c>
      <c r="G97" s="7"/>
      <c r="H97" s="7"/>
      <c r="I97" s="7"/>
      <c r="J97" s="7"/>
      <c r="K97" s="7"/>
      <c r="L97" s="7"/>
      <c r="M97" s="7"/>
      <c r="P97" s="11"/>
    </row>
    <row r="98" spans="1:16" x14ac:dyDescent="0.4">
      <c r="A98" s="10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</row>
    <row r="99" spans="1:16" hidden="1" x14ac:dyDescent="0.4"/>
    <row r="100" spans="1:16" hidden="1" x14ac:dyDescent="0.4">
      <c r="A100" s="4"/>
      <c r="D100" s="5" t="s">
        <v>62</v>
      </c>
      <c r="E100" s="3"/>
      <c r="F100" s="3"/>
      <c r="G100" s="8">
        <f>+'งบแสดงฐานะการเงิน Q4_65'!F11</f>
        <v>193802583.52000001</v>
      </c>
      <c r="H100" s="11"/>
      <c r="I100" s="8">
        <v>341495631.25999999</v>
      </c>
      <c r="J100" s="11"/>
      <c r="K100" s="8">
        <f>+'งบแสดงฐานะการเงิน Q4_65'!J11</f>
        <v>58130055.630000003</v>
      </c>
      <c r="L100" s="8"/>
      <c r="M100" s="8">
        <v>144066303.36000001</v>
      </c>
    </row>
    <row r="101" spans="1:16" hidden="1" x14ac:dyDescent="0.4">
      <c r="A101" s="4"/>
      <c r="D101" s="5" t="s">
        <v>63</v>
      </c>
      <c r="E101" s="3"/>
      <c r="F101" s="3"/>
      <c r="G101" s="8">
        <f>+G100-G80</f>
        <v>0</v>
      </c>
      <c r="H101" s="8"/>
      <c r="I101" s="8">
        <f>+I100-I80</f>
        <v>0</v>
      </c>
      <c r="J101" s="8"/>
      <c r="K101" s="8">
        <f>+K100-K80</f>
        <v>0</v>
      </c>
      <c r="L101" s="8"/>
      <c r="M101" s="8">
        <f>+M100-M80</f>
        <v>0</v>
      </c>
    </row>
    <row r="102" spans="1:16" x14ac:dyDescent="0.4">
      <c r="A102" s="4"/>
      <c r="E102" s="3"/>
      <c r="F102" s="3"/>
    </row>
    <row r="103" spans="1:16" x14ac:dyDescent="0.4">
      <c r="E103" s="3"/>
      <c r="F103" s="3"/>
    </row>
    <row r="104" spans="1:16" x14ac:dyDescent="0.4">
      <c r="E104" s="3"/>
      <c r="F104" s="3"/>
    </row>
    <row r="105" spans="1:16" x14ac:dyDescent="0.4">
      <c r="E105" s="3"/>
      <c r="F105" s="3"/>
    </row>
    <row r="106" spans="1:16" x14ac:dyDescent="0.4"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</sheetData>
  <mergeCells count="17">
    <mergeCell ref="A98:M98"/>
    <mergeCell ref="G54:I54"/>
    <mergeCell ref="A50:M50"/>
    <mergeCell ref="A51:M51"/>
    <mergeCell ref="K54:M54"/>
    <mergeCell ref="G53:M53"/>
    <mergeCell ref="G55:I55"/>
    <mergeCell ref="K55:M55"/>
    <mergeCell ref="A52:M52"/>
    <mergeCell ref="G6:I6"/>
    <mergeCell ref="K6:M6"/>
    <mergeCell ref="A3:M3"/>
    <mergeCell ref="A1:M1"/>
    <mergeCell ref="A2:M2"/>
    <mergeCell ref="K5:M5"/>
    <mergeCell ref="G4:M4"/>
    <mergeCell ref="G5:I5"/>
  </mergeCells>
  <phoneticPr fontId="0" type="noConversion"/>
  <pageMargins left="0.55000000000000004" right="0" top="0.6" bottom="0" header="0.38" footer="0"/>
  <pageSetup paperSize="9" scale="92" firstPageNumber="8" orientation="portrait" useFirstPageNumber="1" r:id="rId1"/>
  <headerFooter alignWithMargins="0">
    <oddFooter>&amp;C&amp;P</oddFooter>
  </headerFooter>
  <rowBreaks count="1" manualBreakCount="1">
    <brk id="49" max="12" man="1"/>
  </rowBreaks>
  <ignoredErrors>
    <ignoredError sqref="H56 J56 L7 J7 H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Q4_65</vt:lpstr>
      <vt:lpstr>เปลี่ยนแปลงรวม</vt:lpstr>
      <vt:lpstr>เปลี่ยนแปลงเฉพาะ</vt:lpstr>
      <vt:lpstr>งบกำไรขาดทุน Q4_65</vt:lpstr>
      <vt:lpstr>งบกระแส</vt:lpstr>
      <vt:lpstr>'งบแสดงฐานะการเงิน Q4_65'!chaiyut</vt:lpstr>
      <vt:lpstr>'งบกำไรขาดทุน Q4_65'!chaiyut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Q4_65'!Print_Area</vt:lpstr>
      <vt:lpstr>งบกระแส!Print_Area</vt:lpstr>
      <vt:lpstr>'งบกำไรขาดทุน Q4_65'!Print_Area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2023-02-16T04:41:17Z</cp:lastPrinted>
  <dcterms:created xsi:type="dcterms:W3CDTF">2003-04-30T06:44:25Z</dcterms:created>
  <dcterms:modified xsi:type="dcterms:W3CDTF">2023-02-20T07:45:25Z</dcterms:modified>
</cp:coreProperties>
</file>