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\Dropbox\BROOKER GROUP\2023_Q1_BROOK\FS\"/>
    </mc:Choice>
  </mc:AlternateContent>
  <xr:revisionPtr revIDLastSave="0" documentId="13_ncr:1_{BD7304C4-CA38-46C3-95E1-2FEF29CE1B77}" xr6:coauthVersionLast="47" xr6:coauthVersionMax="47" xr10:uidLastSave="{00000000-0000-0000-0000-000000000000}"/>
  <bookViews>
    <workbookView xWindow="-120" yWindow="-120" windowWidth="29040" windowHeight="15840" tabRatio="658" activeTab="3" xr2:uid="{00000000-000D-0000-FFFF-FFFF00000000}"/>
  </bookViews>
  <sheets>
    <sheet name="งบแสดงฐานะการเงิน Q1_66" sheetId="53" r:id="rId1"/>
    <sheet name="เปลี่ยนแปลงรวม" sheetId="49" r:id="rId2"/>
    <sheet name="เปลี่ยนแปลงเฉพาะ" sheetId="48" r:id="rId3"/>
    <sheet name="งบกำไรขาดทุน Q1_66" sheetId="50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3">'งบกำไรขาดทุน Q1_66'!$A$1:$L$96</definedName>
    <definedName name="chaiyut" localSheetId="0">'งบแสดงฐานะการเงิน Q1_66'!$A$1:$L$137</definedName>
    <definedName name="_xlnm.Database">#REF!</definedName>
    <definedName name="OLE_LINK3" localSheetId="4">งบกระแส!$A$98</definedName>
    <definedName name="prattana" localSheetId="4">งบกระแส!$A$2:$M$99</definedName>
    <definedName name="_xlnm.Print_Area" localSheetId="4">งบกระแส!$A$1:$M$99</definedName>
    <definedName name="_xlnm.Print_Area" localSheetId="3">'งบกำไรขาดทุน Q1_66'!$A$1:$L$96</definedName>
    <definedName name="_xlnm.Print_Area" localSheetId="0">'งบแสดงฐานะการเงิน Q1_66'!$A$1:$L$136</definedName>
    <definedName name="_xlnm.Print_Area" localSheetId="2">เปลี่ยนแปลงเฉพาะ!$A$1:$V$42</definedName>
    <definedName name="_xlnm.Print_Area" localSheetId="1">เปลี่ยนแปลงรวม!$A$1:$AB$53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3" i="53" l="1"/>
  <c r="K85" i="52" l="1"/>
  <c r="M85" i="52"/>
  <c r="I85" i="52"/>
  <c r="G85" i="52"/>
  <c r="G28" i="52"/>
  <c r="F23" i="50"/>
  <c r="J23" i="50"/>
  <c r="F71" i="53"/>
  <c r="F75" i="53"/>
  <c r="F38" i="53"/>
  <c r="F23" i="53"/>
  <c r="F17" i="53"/>
  <c r="F25" i="53"/>
  <c r="K28" i="52"/>
  <c r="J71" i="53" l="1"/>
  <c r="J63" i="53"/>
  <c r="J17" i="53"/>
  <c r="J25" i="53"/>
  <c r="A43" i="52"/>
  <c r="A95" i="52" s="1"/>
  <c r="A44" i="50"/>
  <c r="A76" i="50" s="1"/>
  <c r="A39" i="48"/>
  <c r="A40" i="49"/>
  <c r="A120" i="53"/>
  <c r="A83" i="53"/>
  <c r="F55" i="50"/>
  <c r="L79" i="53"/>
  <c r="L71" i="53"/>
  <c r="L67" i="53"/>
  <c r="L63" i="53"/>
  <c r="H79" i="53"/>
  <c r="H71" i="53"/>
  <c r="H67" i="53"/>
  <c r="H63" i="53"/>
  <c r="L38" i="53"/>
  <c r="L39" i="53" s="1"/>
  <c r="L25" i="53"/>
  <c r="L17" i="53"/>
  <c r="L27" i="53" s="1"/>
  <c r="L7" i="53"/>
  <c r="H38" i="53"/>
  <c r="H32" i="53"/>
  <c r="H25" i="53"/>
  <c r="H23" i="53"/>
  <c r="H17" i="53"/>
  <c r="H39" i="53" l="1"/>
  <c r="L72" i="53"/>
  <c r="L81" i="53" s="1"/>
  <c r="H27" i="53"/>
  <c r="H72" i="53"/>
  <c r="H81" i="53" s="1"/>
  <c r="L40" i="53"/>
  <c r="H40" i="53" l="1"/>
  <c r="X17" i="49"/>
  <c r="AB17" i="49" s="1"/>
  <c r="R21" i="49"/>
  <c r="T23" i="49"/>
  <c r="T21" i="49" s="1"/>
  <c r="P20" i="49"/>
  <c r="R32" i="48"/>
  <c r="T24" i="48"/>
  <c r="T22" i="48" s="1"/>
  <c r="R21" i="48"/>
  <c r="V18" i="48"/>
  <c r="M74" i="52"/>
  <c r="M64" i="52"/>
  <c r="I74" i="52"/>
  <c r="I64" i="52"/>
  <c r="L27" i="50"/>
  <c r="L20" i="50"/>
  <c r="L8" i="50"/>
  <c r="H27" i="50"/>
  <c r="H20" i="50"/>
  <c r="L28" i="50" l="1"/>
  <c r="L30" i="50" s="1"/>
  <c r="L32" i="50" s="1"/>
  <c r="L34" i="50" s="1"/>
  <c r="H28" i="50"/>
  <c r="H30" i="50" s="1"/>
  <c r="K101" i="52"/>
  <c r="G101" i="52"/>
  <c r="R22" i="48" l="1"/>
  <c r="L38" i="50"/>
  <c r="L36" i="50"/>
  <c r="L41" i="50"/>
  <c r="H32" i="50"/>
  <c r="H34" i="50" s="1"/>
  <c r="V32" i="48"/>
  <c r="V31" i="49"/>
  <c r="X31" i="49" s="1"/>
  <c r="AB31" i="49" s="1"/>
  <c r="P21" i="49" l="1"/>
  <c r="H41" i="50"/>
  <c r="H38" i="50"/>
  <c r="H36" i="50"/>
  <c r="F27" i="53" l="1"/>
  <c r="P33" i="49"/>
  <c r="V20" i="49"/>
  <c r="V18" i="49"/>
  <c r="X18" i="49" s="1"/>
  <c r="AB18" i="49" s="1"/>
  <c r="V16" i="49"/>
  <c r="X16" i="49" s="1"/>
  <c r="AB16" i="49" s="1"/>
  <c r="V19" i="48"/>
  <c r="V17" i="48"/>
  <c r="J27" i="53" l="1"/>
  <c r="X20" i="49"/>
  <c r="AB20" i="49" s="1"/>
  <c r="M8" i="52" l="1"/>
  <c r="R34" i="48"/>
  <c r="V34" i="48" s="1"/>
  <c r="V31" i="48"/>
  <c r="V33" i="49"/>
  <c r="X33" i="49" s="1"/>
  <c r="AB33" i="49" s="1"/>
  <c r="V30" i="49"/>
  <c r="X30" i="49" s="1"/>
  <c r="AB30" i="49" s="1"/>
  <c r="V13" i="49"/>
  <c r="X13" i="49" s="1"/>
  <c r="L73" i="50"/>
  <c r="L67" i="50"/>
  <c r="H73" i="50"/>
  <c r="H67" i="50"/>
  <c r="M11" i="52" l="1"/>
  <c r="M23" i="52" s="1"/>
  <c r="M38" i="52" s="1"/>
  <c r="M41" i="52" s="1"/>
  <c r="M77" i="52" s="1"/>
  <c r="M79" i="52" s="1"/>
  <c r="I11" i="52"/>
  <c r="I23" i="52" s="1"/>
  <c r="I38" i="52" s="1"/>
  <c r="I41" i="52" s="1"/>
  <c r="I77" i="52" s="1"/>
  <c r="I79" i="52" s="1"/>
  <c r="F27" i="50"/>
  <c r="J27" i="50"/>
  <c r="T36" i="49"/>
  <c r="T34" i="49" s="1"/>
  <c r="F72" i="53"/>
  <c r="V24" i="48"/>
  <c r="V20" i="48"/>
  <c r="V14" i="48"/>
  <c r="K8" i="52"/>
  <c r="K55" i="52" s="1"/>
  <c r="M55" i="52"/>
  <c r="L56" i="50"/>
  <c r="P78" i="52"/>
  <c r="L54" i="53"/>
  <c r="L100" i="53" s="1"/>
  <c r="J20" i="50"/>
  <c r="K64" i="52"/>
  <c r="J72" i="53"/>
  <c r="F39" i="53"/>
  <c r="J39" i="53"/>
  <c r="Z34" i="49"/>
  <c r="Z38" i="49" s="1"/>
  <c r="F116" i="53" s="1"/>
  <c r="J8" i="50"/>
  <c r="J56" i="50" s="1"/>
  <c r="F79" i="53"/>
  <c r="J79" i="53"/>
  <c r="A4" i="52"/>
  <c r="A51" i="52" s="1"/>
  <c r="K7" i="52"/>
  <c r="K54" i="52" s="1"/>
  <c r="G54" i="52"/>
  <c r="G55" i="52"/>
  <c r="I55" i="52"/>
  <c r="G64" i="52"/>
  <c r="G74" i="52"/>
  <c r="K74" i="52"/>
  <c r="O78" i="52"/>
  <c r="V21" i="48"/>
  <c r="D26" i="48"/>
  <c r="F26" i="48"/>
  <c r="H26" i="48"/>
  <c r="P26" i="48"/>
  <c r="V28" i="48"/>
  <c r="D37" i="48"/>
  <c r="F37" i="48"/>
  <c r="J109" i="53" s="1"/>
  <c r="H37" i="48"/>
  <c r="J110" i="53" s="1"/>
  <c r="P37" i="48"/>
  <c r="J112" i="53" s="1"/>
  <c r="V19" i="49"/>
  <c r="X19" i="49" s="1"/>
  <c r="AB19" i="49" s="1"/>
  <c r="R25" i="49"/>
  <c r="Z25" i="49"/>
  <c r="D25" i="49"/>
  <c r="F25" i="49"/>
  <c r="H25" i="49"/>
  <c r="J25" i="49"/>
  <c r="L25" i="49"/>
  <c r="N25" i="49"/>
  <c r="V27" i="49"/>
  <c r="X27" i="49" s="1"/>
  <c r="AB27" i="49" s="1"/>
  <c r="V32" i="49"/>
  <c r="X32" i="49" s="1"/>
  <c r="R34" i="49"/>
  <c r="R38" i="49" s="1"/>
  <c r="D38" i="49"/>
  <c r="F38" i="49"/>
  <c r="F109" i="53" s="1"/>
  <c r="H38" i="49"/>
  <c r="F110" i="53" s="1"/>
  <c r="J38" i="49"/>
  <c r="L38" i="49"/>
  <c r="N38" i="49"/>
  <c r="F112" i="53" s="1"/>
  <c r="F20" i="50"/>
  <c r="A50" i="50"/>
  <c r="A52" i="50"/>
  <c r="F56" i="50"/>
  <c r="H56" i="50"/>
  <c r="F67" i="50"/>
  <c r="J67" i="50"/>
  <c r="F73" i="50"/>
  <c r="J73" i="50"/>
  <c r="J7" i="53"/>
  <c r="J54" i="53" s="1"/>
  <c r="J100" i="53" s="1"/>
  <c r="A49" i="53"/>
  <c r="A95" i="53" s="1"/>
  <c r="A50" i="53"/>
  <c r="A96" i="53" s="1"/>
  <c r="A51" i="53"/>
  <c r="A97" i="53" s="1"/>
  <c r="F54" i="53"/>
  <c r="F100" i="53" s="1"/>
  <c r="H54" i="53"/>
  <c r="H100" i="53" s="1"/>
  <c r="H115" i="53"/>
  <c r="H117" i="53" s="1"/>
  <c r="L115" i="53"/>
  <c r="L116" i="53"/>
  <c r="J40" i="53" l="1"/>
  <c r="J28" i="50"/>
  <c r="J30" i="50" s="1"/>
  <c r="F40" i="53"/>
  <c r="J81" i="53"/>
  <c r="F81" i="53"/>
  <c r="F28" i="50"/>
  <c r="F30" i="50" s="1"/>
  <c r="T26" i="48"/>
  <c r="V36" i="49"/>
  <c r="X36" i="49" s="1"/>
  <c r="AB36" i="49" s="1"/>
  <c r="V23" i="49"/>
  <c r="X23" i="49" s="1"/>
  <c r="AB23" i="49" s="1"/>
  <c r="L117" i="53"/>
  <c r="W28" i="48" s="1"/>
  <c r="AD27" i="49"/>
  <c r="H118" i="53"/>
  <c r="H137" i="53" s="1"/>
  <c r="L58" i="50"/>
  <c r="L69" i="50" s="1"/>
  <c r="L72" i="50" s="1"/>
  <c r="L74" i="50" s="1"/>
  <c r="M102" i="52"/>
  <c r="H58" i="50"/>
  <c r="H69" i="50" s="1"/>
  <c r="H72" i="50" s="1"/>
  <c r="H74" i="50" s="1"/>
  <c r="I102" i="52"/>
  <c r="T38" i="49"/>
  <c r="V34" i="49"/>
  <c r="AB32" i="49"/>
  <c r="AB13" i="49"/>
  <c r="V21" i="49"/>
  <c r="T25" i="49"/>
  <c r="T37" i="48"/>
  <c r="V33" i="48"/>
  <c r="F32" i="50" l="1"/>
  <c r="F58" i="50" s="1"/>
  <c r="F69" i="50" s="1"/>
  <c r="F72" i="50" s="1"/>
  <c r="F74" i="50" s="1"/>
  <c r="J32" i="50"/>
  <c r="J58" i="50" s="1"/>
  <c r="J69" i="50" s="1"/>
  <c r="J72" i="50" s="1"/>
  <c r="J74" i="50" s="1"/>
  <c r="V25" i="49"/>
  <c r="L118" i="53"/>
  <c r="L137" i="53" s="1"/>
  <c r="P25" i="49"/>
  <c r="V38" i="49"/>
  <c r="F114" i="53" s="1"/>
  <c r="F34" i="50" l="1"/>
  <c r="F36" i="50" s="1"/>
  <c r="K11" i="52"/>
  <c r="K23" i="52" s="1"/>
  <c r="K38" i="52" s="1"/>
  <c r="K41" i="52" s="1"/>
  <c r="K77" i="52" s="1"/>
  <c r="K79" i="52" s="1"/>
  <c r="P79" i="52" s="1"/>
  <c r="G11" i="52"/>
  <c r="G23" i="52" s="1"/>
  <c r="G38" i="52" s="1"/>
  <c r="G41" i="52" s="1"/>
  <c r="G77" i="52" s="1"/>
  <c r="G79" i="52" s="1"/>
  <c r="G102" i="52" s="1"/>
  <c r="J34" i="50"/>
  <c r="X21" i="49"/>
  <c r="V22" i="48"/>
  <c r="V26" i="48" s="1"/>
  <c r="W26" i="48" s="1"/>
  <c r="R26" i="48"/>
  <c r="P34" i="49" l="1"/>
  <c r="P38" i="49" s="1"/>
  <c r="F113" i="53" s="1"/>
  <c r="F115" i="53" s="1"/>
  <c r="F117" i="53" s="1"/>
  <c r="F118" i="53" s="1"/>
  <c r="F137" i="53" s="1"/>
  <c r="F38" i="50"/>
  <c r="F41" i="50"/>
  <c r="K102" i="52"/>
  <c r="O79" i="52"/>
  <c r="J38" i="50"/>
  <c r="J41" i="50"/>
  <c r="R35" i="48"/>
  <c r="J36" i="50"/>
  <c r="AB21" i="49"/>
  <c r="AB25" i="49" s="1"/>
  <c r="X25" i="49"/>
  <c r="X34" i="49" l="1"/>
  <c r="AB34" i="49" s="1"/>
  <c r="AB38" i="49" s="1"/>
  <c r="AD38" i="49" s="1"/>
  <c r="R37" i="48"/>
  <c r="J113" i="53" s="1"/>
  <c r="J115" i="53" s="1"/>
  <c r="J117" i="53" s="1"/>
  <c r="J118" i="53" s="1"/>
  <c r="J137" i="53" s="1"/>
  <c r="V35" i="48"/>
  <c r="V37" i="48" s="1"/>
  <c r="X38" i="49" l="1"/>
  <c r="W37" i="48"/>
</calcChain>
</file>

<file path=xl/sharedStrings.xml><?xml version="1.0" encoding="utf-8"?>
<sst xmlns="http://schemas.openxmlformats.org/spreadsheetml/2006/main" count="377" uniqueCount="240">
  <si>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</si>
  <si>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</si>
  <si>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</si>
  <si>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</si>
  <si>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ค่าเสื่อมราคา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</si>
  <si>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</si>
  <si>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</si>
  <si>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</si>
  <si>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</si>
  <si>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</si>
  <si>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</si>
  <si>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</si>
  <si>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</si>
  <si>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</si>
  <si>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</si>
  <si>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</si>
  <si>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</si>
  <si>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</si>
  <si>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</si>
  <si>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</si>
  <si>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</si>
  <si>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</si>
  <si>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</si>
  <si>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</si>
  <si>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</si>
  <si>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</si>
  <si>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</si>
  <si>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</si>
  <si>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</si>
  <si>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</si>
  <si>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</si>
  <si>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</si>
  <si>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</si>
  <si>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</si>
  <si>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</si>
  <si>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>งบการเงินเฉพาะบริษัท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</si>
  <si>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</si>
  <si>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</si>
  <si>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</si>
  <si>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</si>
  <si>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</si>
  <si>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</si>
  <si>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</si>
  <si>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</si>
  <si>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</si>
  <si>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</si>
  <si>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</si>
  <si>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</si>
  <si>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</si>
  <si>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</si>
  <si>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</si>
  <si>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</si>
  <si>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</si>
  <si>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</si>
  <si>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</si>
  <si>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</si>
  <si>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ผลต่างจาก</t>
  </si>
  <si>
    <t>การแปลงค่า</t>
  </si>
  <si>
    <t>งบการเงิน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</si>
  <si>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</si>
  <si>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</si>
  <si>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</si>
  <si>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</si>
  <si>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</si>
  <si>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</si>
  <si>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</si>
  <si>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</si>
  <si>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เงินให้กู้ยืม</t>
  </si>
  <si>
    <t>กำไร(ขาดทุน) ต่อหุ้น (บาท)</t>
  </si>
  <si>
    <t>ขาดทุนที่ยังไม่เกิดขึ้น</t>
  </si>
  <si>
    <t>จากการเปลี่ยนแปลง</t>
  </si>
  <si>
    <t>มูลค่าเงินลงทุน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</si>
  <si>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</si>
  <si>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</si>
  <si>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เงินสดสุทธิได้มา (ใช้ไป) จากกิจกรรมจัดหาเงิน</t>
  </si>
  <si>
    <t>การแบ่งปันกำไร (ขาดทุน)</t>
  </si>
  <si>
    <t>เงินสดรับจากการดำเนินงาน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</si>
  <si>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</si>
  <si>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</si>
  <si>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</si>
  <si>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เงินฝากประจำที่มีภาระผูกพัน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</si>
  <si>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</si>
  <si>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</si>
  <si>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</si>
  <si>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</si>
  <si>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</si>
  <si>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ค่าใช้จ่ายในการบริหาร</t>
  </si>
  <si>
    <t>ต้นทุนทางการเงิน</t>
  </si>
  <si>
    <t>ลูกหนี้การค้า สุทธิ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</si>
  <si>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</si>
  <si>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</si>
  <si>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-กิจการอื่น</t>
  </si>
  <si>
    <t>ภาษีเงินได้นิติบุคคลค้างจ่าย</t>
  </si>
  <si>
    <t>รวมส่วนของ</t>
  </si>
  <si>
    <t>บริษัทใหญ่</t>
  </si>
  <si>
    <t>งบแสดงฐานะการเงิน</t>
  </si>
  <si>
    <t xml:space="preserve">          รวมหนี้สินหมุนเวียน</t>
  </si>
  <si>
    <t>ส่วนได้เสียที่ไม่มีอำนาจควบคุม</t>
  </si>
  <si>
    <t>งบกำไรขาดทุนเบ็ดเสร็จ</t>
  </si>
  <si>
    <t>รายได้จากให้บริการ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</si>
  <si>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</si>
  <si>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</si>
  <si>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</si>
  <si>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</si>
  <si>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</si>
  <si>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</si>
  <si>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รวมองค์ประกอบอื่น</t>
  </si>
  <si>
    <t>ของ</t>
  </si>
  <si>
    <t>องค์ประกอบอื่น</t>
  </si>
  <si>
    <t>ผลประโยชน์พนักงาน</t>
  </si>
  <si>
    <t>การแบ่งปันกำไรขาดทุนเบ็ดเสร็จรวม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</si>
  <si>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</si>
  <si>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</si>
  <si>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</si>
  <si>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</si>
  <si>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</si>
  <si>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</si>
  <si>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</si>
  <si>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เงินปันผลรับ</t>
  </si>
  <si>
    <t>งบแสดงการเปลี่ยนแปลงส่วนของผู้ถือหุ้น</t>
  </si>
  <si>
    <t>การเปลี่ยนแปลงในส่วนของผู้ถือหุ้น</t>
  </si>
  <si>
    <t>ต้นทุนการให้บริการ</t>
  </si>
  <si>
    <t>สินทรัพย์ภาษีเงินได้รอตัดบัญชี</t>
  </si>
  <si>
    <t>หนี้สินภาษีเงินได้รอตัดบัญชี</t>
  </si>
  <si>
    <t>ค่าใช้จ่าย (รายได้) ภาษีตัดบัญชี</t>
  </si>
  <si>
    <t xml:space="preserve">กำไร (ขาดทุน) </t>
  </si>
  <si>
    <t>ค่าใช้จ่ายภาษีเงินได้ของปีปัจจุบัน</t>
  </si>
  <si>
    <t>เงินกู้ยืมจาก - กิจการที่เกี่ยวข้องกัน เพิ่มขึ้น (ลดลง)</t>
  </si>
  <si>
    <t>กำไร (ขาดทุน) เบ็ดเสร็จอื่น</t>
  </si>
  <si>
    <t>กำไร (ขาดทุน) เบ็ดเสร็จอื่นสำหรับปี - สุทธิจากภาษี</t>
  </si>
  <si>
    <t>ค่าใช้จ่ายภาษีเงินได้</t>
  </si>
  <si>
    <t>ลงชื่อ ..............................................................  กรรมการ</t>
  </si>
  <si>
    <t>ลงชื่อ ...............................................................  กรรมการ</t>
  </si>
  <si>
    <t xml:space="preserve">      จ่ายเงินปันผล </t>
  </si>
  <si>
    <t>ผลต่างของอัตรา</t>
  </si>
  <si>
    <t>แปลงค่างบการเงิน</t>
  </si>
  <si>
    <t>แลกเปลี่ยนจากการ</t>
  </si>
  <si>
    <t>ผลกำไร(ขาดทุน)จาก</t>
  </si>
  <si>
    <t>การประมาณการตามหลัก</t>
  </si>
  <si>
    <t>คณิตศาสตร์ประกันภัย</t>
  </si>
  <si>
    <t>ของส่วนของผู้ถือหุ้น</t>
  </si>
  <si>
    <t>ผลกำไร (ขาดทุน) จากการประมาณการ -</t>
  </si>
  <si>
    <t xml:space="preserve"> - ตามหลักคณิตศาสตร์ประกันภัย</t>
  </si>
  <si>
    <t>อาคาร และอุปกรณ์-สุทธิ</t>
  </si>
  <si>
    <t>อสังหาริมทรัพย์เพื่อการลงทุน</t>
  </si>
  <si>
    <t>รายการที่จะถูกจัดประเภทรายการใหม่เข้าไปไว้ในกำไรหรือขาดทุนในภายหลัง</t>
  </si>
  <si>
    <t>รายการที่จะไม่ถูกจัดประเภทรายการใหม่เข้าไปไว้ในกำไรหรือขาดทุนในภายหลัง</t>
  </si>
  <si>
    <t>เพิ่มทุนจากการใช้สิทธิตามใบสำคัญแสดงสิทธิ</t>
  </si>
  <si>
    <t xml:space="preserve">ทุนเรือนหุ้น - มูลค่าหุ้นละ 0.125 บาท </t>
  </si>
  <si>
    <t>ส่วนเกินมูลค่าหุ้นสามัญที่ออกจำหน่าย</t>
  </si>
  <si>
    <t>ส่วนเกิน</t>
  </si>
  <si>
    <t>(ส่วนต่ำ)</t>
  </si>
  <si>
    <t>หนี้สินไม่หมุนเวียนอื่น</t>
  </si>
  <si>
    <t xml:space="preserve">บุคคลและกิจการอื่น  </t>
  </si>
  <si>
    <t>เงินให้กู้ยืมระยะยาว</t>
  </si>
  <si>
    <t>เงินกู้ยืมระยะสั้นจากสถาบันการเงิน</t>
  </si>
  <si>
    <t>ภาษีเงินได้ที่เกี่ยวข้องกับองค์ประกอบอื่นของส่วนของผู้ถือหุ้น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</si>
  <si>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</si>
  <si>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</si>
  <si>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เงินปันผลรับจากบริษัทอื่น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</si>
  <si>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</si>
  <si>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</si>
  <si>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เงินกู้ยืมระยะสั้นจากสถาบันการเงิน เพิ่มขึ้น (ลดลง)</t>
  </si>
  <si>
    <t>เงินรับล่วงหน้าค่าหุ้น</t>
  </si>
  <si>
    <t xml:space="preserve">     เพิ่มทุนจากการใช้สิทธิตามใบสำคัญแสดงสิทธิ</t>
  </si>
  <si>
    <t xml:space="preserve">     เงินรับล่วงหน้าค่าหุ้นสามัญ</t>
  </si>
  <si>
    <t xml:space="preserve">      จัดสรรกำไรสะสมเป็นสำรองตามกฎหมาย</t>
  </si>
  <si>
    <t>เงินสดรับจากผู้ถือหุ้นในการใช้สิทธิ์ -</t>
  </si>
  <si>
    <t xml:space="preserve"> - ใบสำคัญแสดงสิทธิในบริษัทใหญ่</t>
  </si>
  <si>
    <t>กิจกรรมดำเนินงานและกิจกรรมลงทุนที่ไม่กระทบเงินสด</t>
  </si>
  <si>
    <t>สินทรัพย์ทางการเงินหมุนเวียนอื่น</t>
  </si>
  <si>
    <t>ลูกหนี้หมุนเวียนอื่น</t>
  </si>
  <si>
    <t>สินทรัพย์ทางการเงินไม่หมุนเวียนอื่น</t>
  </si>
  <si>
    <t>เจ้าหนี้หมุนเวียนอื่น</t>
  </si>
  <si>
    <t xml:space="preserve">ประมาณการหนี้สินไม่หมุนเวียน - </t>
  </si>
  <si>
    <t xml:space="preserve"> - สำหรับผลประโยชน์พนักงาน</t>
  </si>
  <si>
    <t>ขาดทุนที่ยังไม่เกิดขึ้นจากการวัดมูลค่าสินทรัพย์ทางการเงินอื่น</t>
  </si>
  <si>
    <t>ขาดทุน (กำไร) ที่ยังไม่เกิดขึ้นจากการวัดมูลค่าสินทรัพย์ทางการเงินอื่น</t>
  </si>
  <si>
    <t>สินทรัพย์ทางการเงินไม่หมุนเวียนอื่น (เพิ่มขึ้น) ลดลง</t>
  </si>
  <si>
    <t xml:space="preserve">ลูกหนี้หมุนเวียนอื่น - กิจการอื่น  </t>
  </si>
  <si>
    <t>ลูกหนี้หมุนเวียนอื่น - กิจการที่เกี่ยวข้องกัน</t>
  </si>
  <si>
    <t>เจ้าหนี้หมุนเวียนอื่น -กิจการอื่น</t>
  </si>
  <si>
    <t xml:space="preserve">     เพิ่มทุนจากการออกหุ้นสามัญใหม่</t>
  </si>
  <si>
    <t xml:space="preserve">    เพิ่มทุนจากการออกหุ้นสามัญใหม่</t>
  </si>
  <si>
    <t>เงินกู้ยืม</t>
  </si>
  <si>
    <t>กลับรายการค่าเผื่อหนี้สงสัยจะสูญ</t>
  </si>
  <si>
    <t>ขาดทุนจากมูลค่าสินค้าคงเหลือลดลง</t>
  </si>
  <si>
    <t>เพิ่มทุนจากการใช้สิทธิซื้อหุ้นสามัญ</t>
  </si>
  <si>
    <t>รายได้จากสินค้าคงเหลือสินทรัพย์ดิจิทัล - สุทธิ</t>
  </si>
  <si>
    <t>31 ธันวาคม 2565</t>
  </si>
  <si>
    <t>ยอดคงเหลือ ณ วันที่  1 มกราคม 2565</t>
  </si>
  <si>
    <t>2565</t>
  </si>
  <si>
    <t>สินค้าคงเหลือสินทรัพย์ดิจิทัล - สุทธิ</t>
  </si>
  <si>
    <t>12,13,14</t>
  </si>
  <si>
    <t>12,13</t>
  </si>
  <si>
    <t>สินทรัพย์สิทธิการใช้ (เพิ่มขึ้น) ลดลง</t>
  </si>
  <si>
    <t xml:space="preserve">    เพิ่มทุนเพื่อรองรับการจ่ายหุ้นปันผล</t>
  </si>
  <si>
    <t xml:space="preserve">     เพิ่มทุนเพื่อรองรับการจ่ายหุ้นปันผล</t>
  </si>
  <si>
    <t>เจ้าหนี้หมุนเวียนอื่น -กิจการที่เกี่ยวข้องกัน</t>
  </si>
  <si>
    <t>ซื้อที่ดิน อาคารและอุปกรณ์</t>
  </si>
  <si>
    <t>จ่ายเงินปันผลให้กับผู้ถือหุ้นของบริษัท</t>
  </si>
  <si>
    <t>จ่ายเงินปันผลให้ส่วนได้เสียที่ไม่มีอำนาจควบคุม</t>
  </si>
  <si>
    <t>เงินลงทุนบริษัทย่อย (เพิ่มขึ้น) ลดลง</t>
  </si>
  <si>
    <t>กำไร(ขาดทุน)ก่อนต้นทุนทางการเงินและภาษีเงินได้</t>
  </si>
  <si>
    <t>กำไรก่อนค่าใช้จ่ายภาษีเงินได้</t>
  </si>
  <si>
    <t>ณ วันที่ 31 มีนาคม 2566</t>
  </si>
  <si>
    <t xml:space="preserve">- หุ้นสามัญ  13,098,802,641  หุ้น </t>
  </si>
  <si>
    <t xml:space="preserve">- หุ้นสามัญ  9,315,208,558  หุ้น </t>
  </si>
  <si>
    <t>31 มีนาคม 2566</t>
  </si>
  <si>
    <t>สำหรับงวดสามเดือนสิ้นสุดวันที่ 31 มีนาคม 2566</t>
  </si>
  <si>
    <t>ยอดคงเหลือ ณ วันที่ 31 มีนาคม 2565</t>
  </si>
  <si>
    <t>ยอดคงเหลือ ณ วันที่  1 มกราคม 2566</t>
  </si>
  <si>
    <t>ยอดคงเหลือ ณ วันที่ 31 มีนาคม 2566</t>
  </si>
  <si>
    <t>สำหรับงวดสามเดือนสิ้นสุดวันที่ 31 มีนาคม</t>
  </si>
  <si>
    <t>กำไรจากการขายสินทรัพย์ทางการเงินอื่น</t>
  </si>
  <si>
    <t>ขาดทุนจากการขายสินทรัพย์ทางการเงินอื่น</t>
  </si>
  <si>
    <t>ค่าเผื่อหนี้สงสัยจะสูญ(กลับรายการ)</t>
  </si>
  <si>
    <t>ลูกหนี้การค้า - กิจการที่เกี่ยวข้องกัน ลดลง</t>
  </si>
  <si>
    <t>เงินให้กู้ยืม - บุคคลและกิจการอื่น เพิ่มขึ้น</t>
  </si>
  <si>
    <t>2566</t>
  </si>
  <si>
    <t>หมายเหตุประกอบงบการเงินระหว่างกาลถือเป็นส่วนหนึ่งของงบการเงินระหว่างกาลนี้</t>
  </si>
  <si>
    <t>สินทรัพย์สิทธิการใช้-สุทธิ</t>
  </si>
  <si>
    <t>กลับรายการขาดทุนจากมูลค่าสินค้าคงเหลือลดลง</t>
  </si>
  <si>
    <t>ขาดทุนจากมูลค่าสินค้าคงเหลือลดลง (กลับรายการ)</t>
  </si>
  <si>
    <t>สินค้าคงเหลือสินทรัพย์ดิจิทัล เพิ่มขึ้น (ลดลง)</t>
  </si>
  <si>
    <t>ลูกหนี้หมุนเวียนอื่น - กิจการอื่น เพิ่มขึ้น (ลดลง)</t>
  </si>
  <si>
    <t>(ยังไม่ได้ตรวจสอบ/</t>
  </si>
  <si>
    <t>สอบทานแล้ว)</t>
  </si>
  <si>
    <t>(ตรวจสอบแล้ว)</t>
  </si>
  <si>
    <t>(ยังไม่ได้ตรวจสอบ/สอบทานแล้ว)</t>
  </si>
  <si>
    <t>(ยังไม่ได้ตรวจสอบ / สอบทานแล้ว)</t>
  </si>
  <si>
    <t>หนี้สินตามสัญญาเช่า - สุทธิ</t>
  </si>
  <si>
    <t>หนี้สินตามสัญญาเช่าที่ถึงกำหนดชำระภายในหนึ่งปี</t>
  </si>
  <si>
    <t xml:space="preserve">      กำไรขาดทุนเบ็ดเสร็จรวมสำหรับงวด</t>
  </si>
  <si>
    <t>กำไร(ขาดทุน) สำหรับงวด</t>
  </si>
  <si>
    <t>กำไร (ขาดทุน) เบ็ดเสร็จรวมสำหรับงวด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</si>
  <si>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</si>
  <si>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</si>
  <si>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กำไร (ขาดทุน) สุทธิสำหรับงวด</t>
  </si>
  <si>
    <t>สำหรับงวดสิ้นสุดวันที่ 31 ธันวาคม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</si>
</sst>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87" formatCode="_(* #,##0.00_);_(* \(#,##0.00\);_(* &quot;-&quot;??_);_(@_)"/>
    <numFmt numFmtId="188" formatCode="_(* #,##0_);_(* \(#,##0\);_(* &quot;-&quot;??_);_(@_)"/>
    <numFmt numFmtId="189" formatCode="#,##0.00;\(#,##0.00\)"/>
    <numFmt numFmtId="190" formatCode="#,##0;\(#,##0\)"/>
    <numFmt numFmtId="191" formatCode="#,##0.0;\(#,##0.0\)"/>
    <numFmt numFmtId="192" formatCode="0.0%"/>
    <numFmt numFmtId="193" formatCode="dd\-mmm\-yy_)"/>
    <numFmt numFmtId="194" formatCode="0.00_)"/>
    <numFmt numFmtId="195" formatCode="#,##0.00\ &quot;F&quot;;\-#,##0.00\ &quot;F&quot;"/>
    <numFmt numFmtId="196" formatCode="_-* #,##0_-;\-* #,##0_-;_-* &quot;-&quot;??_-;_-@_-"/>
    <numFmt numFmtId="197" formatCode="_(* #,##0.000_);_(* \(#,##0.000\);_(* &quot;-&quot;??_);_(@_)"/>
  </numFmts>
  <fonts count="36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0"/>
      <name val="Angsana New"/>
      <family val="1"/>
    </font>
    <font>
      <sz val="13"/>
      <name val="Angsana New"/>
      <family val="1"/>
    </font>
    <font>
      <sz val="13"/>
      <name val="AngsanaUPC"/>
      <family val="1"/>
      <charset val="222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AngsanaUPC"/>
      <family val="1"/>
      <charset val="22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3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187" fontId="1" fillId="0" borderId="0" applyFont="0" applyFill="0" applyBorder="0" applyAlignment="0" applyProtection="0"/>
    <xf numFmtId="195" fontId="9" fillId="0" borderId="0"/>
    <xf numFmtId="193" fontId="9" fillId="0" borderId="0"/>
    <xf numFmtId="192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94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20" fillId="21" borderId="2" applyNumberFormat="0" applyAlignment="0" applyProtection="0"/>
    <xf numFmtId="0" fontId="21" fillId="0" borderId="7" applyNumberFormat="0" applyFill="0" applyAlignment="0" applyProtection="0"/>
    <xf numFmtId="0" fontId="22" fillId="3" borderId="0" applyNumberFormat="0" applyBorder="0" applyAlignment="0" applyProtection="0"/>
    <xf numFmtId="0" fontId="23" fillId="20" borderId="9" applyNumberFormat="0" applyAlignment="0" applyProtection="0"/>
    <xf numFmtId="0" fontId="24" fillId="20" borderId="1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7" borderId="1" applyNumberFormat="0" applyAlignment="0" applyProtection="0"/>
    <xf numFmtId="0" fontId="30" fillId="24" borderId="0" applyNumberFormat="0" applyBorder="0" applyAlignment="0" applyProtection="0"/>
    <xf numFmtId="0" fontId="31" fillId="0" borderId="11" applyNumberFormat="0" applyFill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16" fillId="25" borderId="8" applyNumberFormat="0" applyFont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" fillId="25" borderId="8" applyNumberFormat="0" applyFont="0" applyAlignment="0" applyProtection="0"/>
  </cellStyleXfs>
  <cellXfs count="114">
    <xf numFmtId="0" fontId="0" fillId="0" borderId="0" xfId="0"/>
    <xf numFmtId="0" fontId="2" fillId="0" borderId="0" xfId="0" applyFont="1"/>
    <xf numFmtId="187" fontId="2" fillId="0" borderId="0" xfId="19" applyFont="1" applyFill="1" applyBorder="1"/>
    <xf numFmtId="189" fontId="3" fillId="0" borderId="0" xfId="0" applyNumberFormat="1" applyFont="1" applyAlignment="1">
      <alignment horizontal="center"/>
    </xf>
    <xf numFmtId="0" fontId="3" fillId="0" borderId="0" xfId="0" applyFont="1"/>
    <xf numFmtId="189" fontId="3" fillId="0" borderId="0" xfId="0" applyNumberFormat="1" applyFont="1" applyAlignment="1">
      <alignment horizontal="right"/>
    </xf>
    <xf numFmtId="189" fontId="3" fillId="0" borderId="0" xfId="19" applyNumberFormat="1" applyFont="1" applyFill="1"/>
    <xf numFmtId="0" fontId="3" fillId="0" borderId="0" xfId="0" applyFont="1" applyAlignment="1">
      <alignment horizontal="center"/>
    </xf>
    <xf numFmtId="187" fontId="3" fillId="0" borderId="0" xfId="19" applyFont="1" applyFill="1"/>
    <xf numFmtId="189" fontId="3" fillId="0" borderId="0" xfId="19" applyNumberFormat="1" applyFont="1" applyFill="1" applyBorder="1"/>
    <xf numFmtId="189" fontId="3" fillId="0" borderId="0" xfId="0" applyNumberFormat="1" applyFont="1"/>
    <xf numFmtId="187" fontId="3" fillId="0" borderId="0" xfId="19" applyFont="1" applyFill="1" applyBorder="1"/>
    <xf numFmtId="0" fontId="3" fillId="0" borderId="0" xfId="0" applyFont="1" applyAlignment="1">
      <alignment horizontal="left"/>
    </xf>
    <xf numFmtId="189" fontId="3" fillId="0" borderId="0" xfId="0" applyNumberFormat="1" applyFont="1" applyAlignment="1">
      <alignment horizontal="left"/>
    </xf>
    <xf numFmtId="189" fontId="3" fillId="0" borderId="0" xfId="19" quotePrefix="1" applyNumberFormat="1" applyFont="1" applyFill="1" applyBorder="1" applyAlignment="1">
      <alignment horizontal="center"/>
    </xf>
    <xf numFmtId="189" fontId="3" fillId="0" borderId="0" xfId="19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91" fontId="3" fillId="0" borderId="0" xfId="0" applyNumberFormat="1" applyFont="1" applyAlignment="1">
      <alignment horizontal="center"/>
    </xf>
    <xf numFmtId="187" fontId="3" fillId="0" borderId="0" xfId="19" applyFont="1" applyFill="1" applyAlignment="1">
      <alignment horizontal="center"/>
    </xf>
    <xf numFmtId="0" fontId="3" fillId="0" borderId="0" xfId="19" applyNumberFormat="1" applyFont="1" applyFill="1" applyAlignment="1">
      <alignment horizontal="center"/>
    </xf>
    <xf numFmtId="187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89" fontId="3" fillId="0" borderId="12" xfId="19" quotePrefix="1" applyNumberFormat="1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19" applyNumberFormat="1" applyFont="1" applyFill="1" applyBorder="1" applyAlignment="1">
      <alignment horizontal="center"/>
    </xf>
    <xf numFmtId="0" fontId="3" fillId="0" borderId="0" xfId="0" quotePrefix="1" applyFont="1"/>
    <xf numFmtId="189" fontId="3" fillId="0" borderId="0" xfId="19" applyNumberFormat="1" applyFont="1" applyFill="1" applyAlignment="1"/>
    <xf numFmtId="189" fontId="6" fillId="0" borderId="0" xfId="19" applyNumberFormat="1" applyFont="1" applyFill="1" applyBorder="1" applyAlignment="1">
      <alignment horizontal="center"/>
    </xf>
    <xf numFmtId="43" fontId="3" fillId="0" borderId="0" xfId="0" applyNumberFormat="1" applyFont="1"/>
    <xf numFmtId="189" fontId="7" fillId="0" borderId="0" xfId="19" applyNumberFormat="1" applyFont="1" applyFill="1" applyAlignment="1">
      <alignment horizontal="center"/>
    </xf>
    <xf numFmtId="189" fontId="7" fillId="0" borderId="12" xfId="19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/>
    <xf numFmtId="2" fontId="3" fillId="0" borderId="0" xfId="0" applyNumberFormat="1" applyFont="1"/>
    <xf numFmtId="187" fontId="3" fillId="0" borderId="0" xfId="0" applyNumberFormat="1" applyFont="1"/>
    <xf numFmtId="0" fontId="7" fillId="0" borderId="0" xfId="0" applyFont="1" applyAlignment="1">
      <alignment horizontal="center" vertical="top"/>
    </xf>
    <xf numFmtId="189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187" fontId="13" fillId="0" borderId="0" xfId="19" applyFont="1" applyFill="1"/>
    <xf numFmtId="187" fontId="13" fillId="0" borderId="0" xfId="19" applyFont="1" applyFill="1" applyAlignment="1">
      <alignment horizontal="center"/>
    </xf>
    <xf numFmtId="187" fontId="13" fillId="0" borderId="12" xfId="19" applyFont="1" applyFill="1" applyBorder="1" applyAlignment="1">
      <alignment horizontal="center"/>
    </xf>
    <xf numFmtId="196" fontId="15" fillId="0" borderId="0" xfId="19" applyNumberFormat="1" applyFont="1" applyFill="1" applyBorder="1"/>
    <xf numFmtId="189" fontId="6" fillId="0" borderId="0" xfId="19" applyNumberFormat="1" applyFont="1" applyFill="1" applyBorder="1" applyAlignment="1">
      <alignment horizontal="center" vertical="top" wrapText="1"/>
    </xf>
    <xf numFmtId="189" fontId="3" fillId="0" borderId="13" xfId="19" applyNumberFormat="1" applyFont="1" applyFill="1" applyBorder="1" applyAlignment="1">
      <alignment horizontal="center"/>
    </xf>
    <xf numFmtId="187" fontId="17" fillId="0" borderId="0" xfId="19" applyFont="1" applyFill="1"/>
    <xf numFmtId="189" fontId="3" fillId="0" borderId="0" xfId="19" applyNumberFormat="1" applyFont="1" applyFill="1" applyBorder="1" applyAlignment="1">
      <alignment horizontal="left"/>
    </xf>
    <xf numFmtId="39" fontId="3" fillId="0" borderId="0" xfId="0" applyNumberFormat="1" applyFont="1"/>
    <xf numFmtId="187" fontId="3" fillId="0" borderId="0" xfId="19" applyFont="1" applyFill="1" applyAlignment="1">
      <alignment horizontal="right"/>
    </xf>
    <xf numFmtId="187" fontId="3" fillId="0" borderId="0" xfId="0" applyNumberFormat="1" applyFont="1" applyAlignment="1">
      <alignment horizontal="right"/>
    </xf>
    <xf numFmtId="187" fontId="3" fillId="0" borderId="14" xfId="19" applyFont="1" applyFill="1" applyBorder="1"/>
    <xf numFmtId="187" fontId="3" fillId="0" borderId="15" xfId="19" applyFont="1" applyFill="1" applyBorder="1"/>
    <xf numFmtId="187" fontId="3" fillId="0" borderId="0" xfId="0" applyNumberFormat="1" applyFont="1" applyAlignment="1">
      <alignment horizontal="center"/>
    </xf>
    <xf numFmtId="187" fontId="3" fillId="0" borderId="0" xfId="19" applyFont="1" applyFill="1" applyBorder="1" applyAlignment="1">
      <alignment horizontal="right"/>
    </xf>
    <xf numFmtId="187" fontId="3" fillId="0" borderId="12" xfId="19" applyFont="1" applyFill="1" applyBorder="1"/>
    <xf numFmtId="187" fontId="3" fillId="0" borderId="16" xfId="0" applyNumberFormat="1" applyFont="1" applyBorder="1" applyAlignment="1">
      <alignment horizontal="right"/>
    </xf>
    <xf numFmtId="187" fontId="3" fillId="0" borderId="12" xfId="0" applyNumberFormat="1" applyFont="1" applyBorder="1" applyAlignment="1">
      <alignment horizontal="right"/>
    </xf>
    <xf numFmtId="187" fontId="3" fillId="0" borderId="12" xfId="19" applyFont="1" applyFill="1" applyBorder="1" applyAlignment="1">
      <alignment horizontal="right"/>
    </xf>
    <xf numFmtId="187" fontId="3" fillId="0" borderId="15" xfId="19" applyFont="1" applyFill="1" applyBorder="1" applyAlignment="1">
      <alignment horizontal="right"/>
    </xf>
    <xf numFmtId="187" fontId="15" fillId="0" borderId="0" xfId="19" applyFont="1" applyFill="1"/>
    <xf numFmtId="187" fontId="15" fillId="0" borderId="0" xfId="19" applyFont="1" applyFill="1" applyBorder="1"/>
    <xf numFmtId="187" fontId="3" fillId="0" borderId="16" xfId="19" applyFont="1" applyFill="1" applyBorder="1"/>
    <xf numFmtId="187" fontId="3" fillId="0" borderId="14" xfId="19" applyFont="1" applyFill="1" applyBorder="1" applyAlignment="1">
      <alignment horizontal="right"/>
    </xf>
    <xf numFmtId="188" fontId="3" fillId="0" borderId="17" xfId="19" applyNumberFormat="1" applyFont="1" applyFill="1" applyBorder="1"/>
    <xf numFmtId="49" fontId="3" fillId="0" borderId="0" xfId="19" applyNumberFormat="1" applyFont="1" applyFill="1" applyBorder="1" applyAlignment="1">
      <alignment horizontal="center"/>
    </xf>
    <xf numFmtId="187" fontId="3" fillId="0" borderId="13" xfId="19" applyFont="1" applyFill="1" applyBorder="1" applyAlignment="1">
      <alignment horizontal="right"/>
    </xf>
    <xf numFmtId="187" fontId="17" fillId="0" borderId="0" xfId="19" applyFont="1" applyFill="1" applyBorder="1"/>
    <xf numFmtId="187" fontId="7" fillId="0" borderId="0" xfId="19" applyFont="1" applyFill="1" applyAlignment="1">
      <alignment horizontal="center"/>
    </xf>
    <xf numFmtId="187" fontId="7" fillId="0" borderId="12" xfId="19" applyFont="1" applyFill="1" applyBorder="1" applyAlignment="1">
      <alignment horizontal="center"/>
    </xf>
    <xf numFmtId="189" fontId="7" fillId="0" borderId="0" xfId="19" applyNumberFormat="1" applyFont="1" applyFill="1" applyBorder="1" applyAlignment="1">
      <alignment horizontal="center"/>
    </xf>
    <xf numFmtId="43" fontId="3" fillId="0" borderId="0" xfId="0" applyNumberFormat="1" applyFont="1" applyAlignment="1">
      <alignment horizontal="right"/>
    </xf>
    <xf numFmtId="43" fontId="3" fillId="0" borderId="0" xfId="19" applyNumberFormat="1" applyFont="1" applyFill="1"/>
    <xf numFmtId="197" fontId="3" fillId="0" borderId="16" xfId="19" applyNumberFormat="1" applyFont="1" applyFill="1" applyBorder="1"/>
    <xf numFmtId="0" fontId="3" fillId="0" borderId="12" xfId="0" applyFont="1" applyBorder="1" applyAlignment="1">
      <alignment horizontal="center"/>
    </xf>
    <xf numFmtId="189" fontId="3" fillId="0" borderId="0" xfId="19" applyNumberFormat="1" applyFont="1" applyFill="1" applyAlignment="1">
      <alignment horizontal="center"/>
    </xf>
    <xf numFmtId="189" fontId="3" fillId="0" borderId="12" xfId="19" applyNumberFormat="1" applyFont="1" applyFill="1" applyBorder="1" applyAlignment="1">
      <alignment horizontal="center"/>
    </xf>
    <xf numFmtId="187" fontId="3" fillId="0" borderId="12" xfId="19" applyFont="1" applyFill="1" applyBorder="1" applyAlignment="1">
      <alignment horizontal="center"/>
    </xf>
    <xf numFmtId="189" fontId="3" fillId="0" borderId="0" xfId="19" applyNumberFormat="1" applyFont="1" applyFill="1" applyBorder="1" applyAlignment="1">
      <alignment horizontal="center"/>
    </xf>
    <xf numFmtId="49" fontId="3" fillId="0" borderId="0" xfId="0" applyNumberFormat="1" applyFont="1"/>
    <xf numFmtId="49" fontId="3" fillId="0" borderId="0" xfId="0" applyNumberFormat="1" applyFont="1" applyAlignment="1">
      <alignment horizontal="center"/>
    </xf>
    <xf numFmtId="190" fontId="7" fillId="0" borderId="0" xfId="0" applyNumberFormat="1" applyFont="1"/>
    <xf numFmtId="190" fontId="3" fillId="0" borderId="0" xfId="0" applyNumberFormat="1" applyFont="1"/>
    <xf numFmtId="191" fontId="7" fillId="0" borderId="0" xfId="0" applyNumberFormat="1" applyFont="1" applyAlignment="1">
      <alignment horizontal="center"/>
    </xf>
    <xf numFmtId="187" fontId="3" fillId="0" borderId="15" xfId="0" applyNumberFormat="1" applyFont="1" applyBorder="1" applyAlignment="1">
      <alignment horizontal="right"/>
    </xf>
    <xf numFmtId="189" fontId="14" fillId="0" borderId="0" xfId="0" applyNumberFormat="1" applyFont="1"/>
    <xf numFmtId="0" fontId="35" fillId="0" borderId="0" xfId="0" applyFont="1" applyAlignment="1">
      <alignment horizontal="center"/>
    </xf>
    <xf numFmtId="187" fontId="15" fillId="0" borderId="0" xfId="0" applyNumberFormat="1" applyFont="1"/>
    <xf numFmtId="190" fontId="15" fillId="0" borderId="0" xfId="0" applyNumberFormat="1" applyFont="1"/>
    <xf numFmtId="189" fontId="15" fillId="0" borderId="0" xfId="0" applyNumberFormat="1" applyFont="1"/>
    <xf numFmtId="2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97" fontId="3" fillId="0" borderId="0" xfId="0" applyNumberFormat="1" applyFont="1" applyAlignment="1">
      <alignment horizontal="right"/>
    </xf>
    <xf numFmtId="197" fontId="3" fillId="0" borderId="0" xfId="0" applyNumberFormat="1" applyFont="1"/>
    <xf numFmtId="188" fontId="3" fillId="0" borderId="0" xfId="0" applyNumberFormat="1" applyFont="1"/>
    <xf numFmtId="188" fontId="3" fillId="0" borderId="0" xfId="0" applyNumberFormat="1" applyFont="1" applyAlignment="1">
      <alignment horizontal="right"/>
    </xf>
    <xf numFmtId="0" fontId="15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190" fontId="3" fillId="0" borderId="0" xfId="0" applyNumberFormat="1" applyFont="1" applyAlignment="1">
      <alignment horizontal="center"/>
    </xf>
    <xf numFmtId="39" fontId="17" fillId="0" borderId="0" xfId="0" applyNumberFormat="1" applyFont="1"/>
    <xf numFmtId="4" fontId="3" fillId="0" borderId="0" xfId="0" applyNumberFormat="1" applyFont="1"/>
    <xf numFmtId="0" fontId="17" fillId="0" borderId="0" xfId="0" applyFont="1"/>
    <xf numFmtId="187" fontId="3" fillId="0" borderId="0" xfId="19" applyFont="1"/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Alignment="1">
      <alignment horizontal="center"/>
    </xf>
    <xf numFmtId="189" fontId="3" fillId="0" borderId="0" xfId="19" applyNumberFormat="1" applyFont="1" applyFill="1" applyAlignment="1">
      <alignment horizontal="center"/>
    </xf>
    <xf numFmtId="189" fontId="3" fillId="0" borderId="0" xfId="0" applyNumberFormat="1" applyFont="1" applyAlignment="1">
      <alignment horizontal="center"/>
    </xf>
    <xf numFmtId="189" fontId="3" fillId="0" borderId="12" xfId="19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89" fontId="3" fillId="0" borderId="0" xfId="19" applyNumberFormat="1" applyFont="1" applyFill="1" applyBorder="1" applyAlignment="1">
      <alignment horizontal="right" vertical="center" wrapText="1"/>
    </xf>
    <xf numFmtId="189" fontId="3" fillId="0" borderId="12" xfId="0" applyNumberFormat="1" applyFont="1" applyBorder="1" applyAlignment="1">
      <alignment horizontal="center"/>
    </xf>
    <xf numFmtId="189" fontId="3" fillId="0" borderId="14" xfId="19" applyNumberFormat="1" applyFont="1" applyFill="1" applyBorder="1" applyAlignment="1">
      <alignment horizontal="center"/>
    </xf>
    <xf numFmtId="187" fontId="3" fillId="0" borderId="12" xfId="19" applyFont="1" applyFill="1" applyBorder="1" applyAlignment="1">
      <alignment horizontal="center"/>
    </xf>
    <xf numFmtId="189" fontId="3" fillId="0" borderId="0" xfId="19" applyNumberFormat="1" applyFont="1" applyFill="1" applyBorder="1" applyAlignment="1">
      <alignment horizontal="center"/>
    </xf>
    <xf numFmtId="189" fontId="3" fillId="0" borderId="0" xfId="19" applyNumberFormat="1" applyFont="1" applyFill="1" applyBorder="1" applyAlignment="1">
      <alignment horizontal="center" vertical="center" wrapText="1"/>
    </xf>
  </cellXfs>
  <cellStyles count="53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zerodec" xfId="20" xr:uid="{00000000-0005-0000-0000-000013000000}"/>
    <cellStyle name="Currency1" xfId="21" xr:uid="{00000000-0005-0000-0000-000014000000}"/>
    <cellStyle name="Dollar (zero dec)" xfId="22" xr:uid="{00000000-0005-0000-0000-000015000000}"/>
    <cellStyle name="Grey" xfId="23" xr:uid="{00000000-0005-0000-0000-000016000000}"/>
    <cellStyle name="Input [yellow]" xfId="24" xr:uid="{00000000-0005-0000-0000-000017000000}"/>
    <cellStyle name="no dec" xfId="25" xr:uid="{00000000-0005-0000-0000-000018000000}"/>
    <cellStyle name="Normal" xfId="0" builtinId="0"/>
    <cellStyle name="Normal - Style1" xfId="26" xr:uid="{00000000-0005-0000-0000-00001A000000}"/>
    <cellStyle name="Percent [2]" xfId="27" xr:uid="{00000000-0005-0000-0000-00001B000000}"/>
    <cellStyle name="Quantity" xfId="28" xr:uid="{00000000-0005-0000-0000-00001C000000}"/>
    <cellStyle name="การคำนวณ" xfId="33" xr:uid="{00000000-0005-0000-0000-000021000000}"/>
    <cellStyle name="ข้อความเตือน" xfId="34" xr:uid="{00000000-0005-0000-0000-000022000000}"/>
    <cellStyle name="ข้อความอธิบาย" xfId="35" xr:uid="{00000000-0005-0000-0000-000023000000}"/>
    <cellStyle name="ชื่อเรื่อง" xfId="36" xr:uid="{00000000-0005-0000-0000-000024000000}"/>
    <cellStyle name="เซลล์ตรวจสอบ" xfId="29" xr:uid="{00000000-0005-0000-0000-00001D000000}"/>
    <cellStyle name="เซลล์ที่มีการเชื่อมโยง" xfId="30" xr:uid="{00000000-0005-0000-0000-00001E000000}"/>
    <cellStyle name="ดี" xfId="37" xr:uid="{00000000-0005-0000-0000-000025000000}"/>
    <cellStyle name="ป้อนค่า" xfId="38" xr:uid="{00000000-0005-0000-0000-000026000000}"/>
    <cellStyle name="ปานกลาง" xfId="39" xr:uid="{00000000-0005-0000-0000-000027000000}"/>
    <cellStyle name="ผลรวม" xfId="40" xr:uid="{00000000-0005-0000-0000-000028000000}"/>
    <cellStyle name="แย่" xfId="31" xr:uid="{00000000-0005-0000-0000-00001F000000}"/>
    <cellStyle name="ส่วนที่ถูกเน้น1" xfId="41" xr:uid="{00000000-0005-0000-0000-000029000000}"/>
    <cellStyle name="ส่วนที่ถูกเน้น2" xfId="42" xr:uid="{00000000-0005-0000-0000-00002A000000}"/>
    <cellStyle name="ส่วนที่ถูกเน้น3" xfId="43" xr:uid="{00000000-0005-0000-0000-00002B000000}"/>
    <cellStyle name="ส่วนที่ถูกเน้น4" xfId="44" xr:uid="{00000000-0005-0000-0000-00002C000000}"/>
    <cellStyle name="ส่วนที่ถูกเน้น5" xfId="45" xr:uid="{00000000-0005-0000-0000-00002D000000}"/>
    <cellStyle name="ส่วนที่ถูกเน้น6" xfId="46" xr:uid="{00000000-0005-0000-0000-00002E000000}"/>
    <cellStyle name="แสดงผล" xfId="32" xr:uid="{00000000-0005-0000-0000-000020000000}"/>
    <cellStyle name="หมายเหตุ" xfId="47" xr:uid="{00000000-0005-0000-0000-00002F000000}"/>
    <cellStyle name="หมายเหตุ 2" xfId="52" xr:uid="{EDDF73FC-EAC7-4475-AE81-2EFF6AF3D41B}"/>
    <cellStyle name="หัวเรื่อง 1" xfId="48" xr:uid="{00000000-0005-0000-0000-000030000000}"/>
    <cellStyle name="หัวเรื่อง 2" xfId="49" xr:uid="{00000000-0005-0000-0000-000031000000}"/>
    <cellStyle name="หัวเรื่อง 3" xfId="50" xr:uid="{00000000-0005-0000-0000-000032000000}"/>
    <cellStyle name="หัวเรื่อง 4" xfId="51" xr:uid="{00000000-0005-0000-0000-000033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9"/>
  <sheetViews>
    <sheetView view="pageBreakPreview" topLeftCell="A112" zoomScaleNormal="100" zoomScaleSheetLayoutView="100" workbookViewId="0">
      <selection activeCell="F143" sqref="F143"/>
    </sheetView>
  </sheetViews>
  <sheetFormatPr defaultColWidth="9.140625" defaultRowHeight="18" x14ac:dyDescent="0.4"/>
  <cols>
    <col min="1" max="2" width="2.7109375" style="4" customWidth="1"/>
    <col min="3" max="3" width="32.85546875" style="4" customWidth="1"/>
    <col min="4" max="4" width="6.28515625" style="7" customWidth="1"/>
    <col min="5" max="5" width="0.85546875" style="7" customWidth="1"/>
    <col min="6" max="6" width="12.85546875" style="7" customWidth="1"/>
    <col min="7" max="7" width="0.7109375" style="7" customWidth="1"/>
    <col min="8" max="8" width="12.85546875" style="7" customWidth="1"/>
    <col min="9" max="9" width="0.85546875" style="4" customWidth="1"/>
    <col min="10" max="10" width="12.85546875" style="6" customWidth="1"/>
    <col min="11" max="11" width="1" style="6" customWidth="1"/>
    <col min="12" max="12" width="12.85546875" style="6" customWidth="1"/>
    <col min="13" max="13" width="2.7109375" style="4" customWidth="1"/>
    <col min="14" max="14" width="13.85546875" style="4" customWidth="1"/>
    <col min="15" max="15" width="2.7109375" style="4" customWidth="1"/>
    <col min="16" max="16" width="14.5703125" style="4" customWidth="1"/>
    <col min="17" max="17" width="11" style="4" customWidth="1"/>
    <col min="18" max="16384" width="9.140625" style="4"/>
  </cols>
  <sheetData>
    <row r="1" spans="1:12" x14ac:dyDescent="0.4">
      <c r="D1" s="18"/>
      <c r="E1" s="18"/>
      <c r="F1" s="9"/>
      <c r="G1" s="9"/>
      <c r="H1" s="9"/>
      <c r="J1" s="9"/>
      <c r="K1" s="9"/>
      <c r="L1" s="9"/>
    </row>
    <row r="2" spans="1:12" x14ac:dyDescent="0.4">
      <c r="A2" s="104" t="s">
        <v>52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2" ht="18" customHeight="1" x14ac:dyDescent="0.4">
      <c r="A3" s="104" t="s">
        <v>95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</row>
    <row r="4" spans="1:12" ht="20.25" customHeight="1" x14ac:dyDescent="0.4">
      <c r="A4" s="104" t="s">
        <v>205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</row>
    <row r="5" spans="1:12" x14ac:dyDescent="0.4">
      <c r="A5" s="7"/>
      <c r="B5" s="7"/>
      <c r="F5" s="101" t="s">
        <v>13</v>
      </c>
      <c r="G5" s="101"/>
      <c r="H5" s="101"/>
      <c r="I5" s="101"/>
      <c r="J5" s="101"/>
      <c r="K5" s="101"/>
      <c r="L5" s="101"/>
    </row>
    <row r="6" spans="1:12" x14ac:dyDescent="0.4">
      <c r="F6" s="102" t="s">
        <v>34</v>
      </c>
      <c r="G6" s="102"/>
      <c r="H6" s="102"/>
      <c r="J6" s="106" t="s">
        <v>35</v>
      </c>
      <c r="K6" s="106"/>
      <c r="L6" s="106"/>
    </row>
    <row r="7" spans="1:12" x14ac:dyDescent="0.4">
      <c r="D7" s="72" t="s">
        <v>40</v>
      </c>
      <c r="F7" s="22" t="s">
        <v>208</v>
      </c>
      <c r="G7" s="14"/>
      <c r="H7" s="22" t="s">
        <v>189</v>
      </c>
      <c r="J7" s="22" t="str">
        <f>+F7</f>
        <v>31 มีนาคม 2566</v>
      </c>
      <c r="K7" s="14"/>
      <c r="L7" s="22" t="str">
        <f>+H7</f>
        <v>31 ธันวาคม 2565</v>
      </c>
    </row>
    <row r="8" spans="1:12" s="31" customFormat="1" ht="18" customHeight="1" x14ac:dyDescent="0.35">
      <c r="F8" s="42" t="s">
        <v>226</v>
      </c>
      <c r="G8" s="42"/>
      <c r="H8" s="42" t="s">
        <v>228</v>
      </c>
      <c r="I8" s="35"/>
      <c r="J8" s="42" t="s">
        <v>226</v>
      </c>
      <c r="K8" s="42"/>
      <c r="L8" s="42" t="s">
        <v>228</v>
      </c>
    </row>
    <row r="9" spans="1:12" s="31" customFormat="1" ht="18" customHeight="1" x14ac:dyDescent="0.35">
      <c r="F9" s="42" t="s">
        <v>227</v>
      </c>
      <c r="G9" s="42"/>
      <c r="H9" s="42"/>
      <c r="I9" s="35"/>
      <c r="J9" s="42" t="s">
        <v>227</v>
      </c>
      <c r="K9" s="42"/>
      <c r="L9" s="42"/>
    </row>
    <row r="10" spans="1:12" ht="18" customHeight="1" x14ac:dyDescent="0.4">
      <c r="A10" s="107" t="s">
        <v>5</v>
      </c>
      <c r="B10" s="107"/>
      <c r="C10" s="107"/>
      <c r="F10" s="4"/>
      <c r="G10" s="4"/>
      <c r="H10" s="4"/>
      <c r="J10" s="36"/>
      <c r="K10" s="36"/>
      <c r="L10" s="36"/>
    </row>
    <row r="11" spans="1:12" x14ac:dyDescent="0.4">
      <c r="A11" s="4" t="s">
        <v>6</v>
      </c>
      <c r="F11" s="3"/>
      <c r="G11" s="3"/>
      <c r="H11" s="3"/>
    </row>
    <row r="12" spans="1:12" x14ac:dyDescent="0.4">
      <c r="B12" s="4" t="s">
        <v>14</v>
      </c>
      <c r="D12" s="7">
        <v>3</v>
      </c>
      <c r="F12" s="47">
        <v>170706210.88</v>
      </c>
      <c r="G12" s="47"/>
      <c r="H12" s="47">
        <v>193802583.52000001</v>
      </c>
      <c r="I12" s="34"/>
      <c r="J12" s="8">
        <v>32916079.920000002</v>
      </c>
      <c r="K12" s="8"/>
      <c r="L12" s="8">
        <v>58130055.630000003</v>
      </c>
    </row>
    <row r="13" spans="1:12" x14ac:dyDescent="0.4">
      <c r="B13" s="4" t="s">
        <v>88</v>
      </c>
      <c r="F13" s="47"/>
      <c r="G13" s="47"/>
      <c r="H13" s="47"/>
      <c r="I13" s="34"/>
      <c r="J13" s="8"/>
      <c r="K13" s="8"/>
      <c r="L13" s="8"/>
    </row>
    <row r="14" spans="1:12" x14ac:dyDescent="0.4">
      <c r="C14" s="4" t="s">
        <v>36</v>
      </c>
      <c r="D14" s="7">
        <v>4</v>
      </c>
      <c r="F14" s="47">
        <v>84746171.489999995</v>
      </c>
      <c r="G14" s="47"/>
      <c r="H14" s="47">
        <v>128829588.42</v>
      </c>
      <c r="I14" s="34"/>
      <c r="J14" s="8">
        <v>44178292.859999999</v>
      </c>
      <c r="K14" s="8"/>
      <c r="L14" s="8">
        <v>64178292.859999999</v>
      </c>
    </row>
    <row r="15" spans="1:12" x14ac:dyDescent="0.4">
      <c r="C15" s="4" t="s">
        <v>33</v>
      </c>
      <c r="D15" s="7">
        <v>2.2000000000000002</v>
      </c>
      <c r="F15" s="47">
        <v>73981.11</v>
      </c>
      <c r="G15" s="47"/>
      <c r="H15" s="47">
        <v>0</v>
      </c>
      <c r="I15" s="34"/>
      <c r="J15" s="8">
        <v>73981.11</v>
      </c>
      <c r="K15" s="8"/>
      <c r="L15" s="8">
        <v>5875000</v>
      </c>
    </row>
    <row r="16" spans="1:12" x14ac:dyDescent="0.4">
      <c r="B16" s="4" t="s">
        <v>171</v>
      </c>
      <c r="F16" s="47"/>
      <c r="G16" s="47"/>
      <c r="H16" s="47"/>
      <c r="I16" s="34"/>
      <c r="J16" s="8"/>
      <c r="K16" s="8"/>
      <c r="L16" s="8"/>
    </row>
    <row r="17" spans="1:12" x14ac:dyDescent="0.4">
      <c r="C17" s="4" t="s">
        <v>83</v>
      </c>
      <c r="D17" s="7">
        <v>5</v>
      </c>
      <c r="F17" s="47">
        <f>21378.74+326807169.63+2233255.63+1909315.07+6464383.55+63778.2</f>
        <v>337499280.81999999</v>
      </c>
      <c r="G17" s="47"/>
      <c r="H17" s="47">
        <f>21666.52+296751209.72+14790+1623501.56+318904.11+3258904.11+64636.73</f>
        <v>302053612.75000006</v>
      </c>
      <c r="I17" s="34"/>
      <c r="J17" s="8">
        <f>4500+2206838.96+1909315.07+6464383.55</f>
        <v>10585037.58</v>
      </c>
      <c r="K17" s="8"/>
      <c r="L17" s="8">
        <f>4500+14790+1621581.25+318904.11+3258904.11</f>
        <v>5218679.47</v>
      </c>
    </row>
    <row r="18" spans="1:12" x14ac:dyDescent="0.4">
      <c r="C18" s="4" t="s">
        <v>33</v>
      </c>
      <c r="D18" s="7">
        <v>2.2999999999999998</v>
      </c>
      <c r="F18" s="47">
        <v>0</v>
      </c>
      <c r="G18" s="47"/>
      <c r="H18" s="47">
        <v>0</v>
      </c>
      <c r="I18" s="34"/>
      <c r="J18" s="8">
        <v>7145579.4000000004</v>
      </c>
      <c r="K18" s="8"/>
      <c r="L18" s="8">
        <v>0</v>
      </c>
    </row>
    <row r="19" spans="1:12" x14ac:dyDescent="0.4">
      <c r="B19" s="4" t="s">
        <v>192</v>
      </c>
      <c r="D19" s="7">
        <v>6</v>
      </c>
      <c r="F19" s="47">
        <v>526810876.69</v>
      </c>
      <c r="G19" s="47"/>
      <c r="H19" s="47">
        <v>389873419.69</v>
      </c>
      <c r="I19" s="34"/>
      <c r="J19" s="8">
        <v>364833.99</v>
      </c>
      <c r="K19" s="8"/>
      <c r="L19" s="8">
        <v>291640.82</v>
      </c>
    </row>
    <row r="20" spans="1:12" x14ac:dyDescent="0.4">
      <c r="B20" s="4" t="s">
        <v>67</v>
      </c>
      <c r="F20" s="47"/>
      <c r="G20" s="47"/>
      <c r="H20" s="47"/>
      <c r="I20" s="8"/>
      <c r="J20" s="8"/>
      <c r="K20" s="8"/>
      <c r="L20" s="8"/>
    </row>
    <row r="21" spans="1:12" x14ac:dyDescent="0.4">
      <c r="C21" s="4" t="s">
        <v>153</v>
      </c>
      <c r="D21" s="7">
        <v>7</v>
      </c>
      <c r="F21" s="47">
        <v>243000000</v>
      </c>
      <c r="G21" s="47"/>
      <c r="H21" s="47">
        <v>173000000</v>
      </c>
      <c r="I21" s="8"/>
      <c r="J21" s="48">
        <v>243000000</v>
      </c>
      <c r="K21" s="48"/>
      <c r="L21" s="48">
        <v>173000000</v>
      </c>
    </row>
    <row r="22" spans="1:12" x14ac:dyDescent="0.4">
      <c r="C22" s="4" t="s">
        <v>33</v>
      </c>
      <c r="D22" s="7">
        <v>2.4</v>
      </c>
      <c r="F22" s="47">
        <v>0</v>
      </c>
      <c r="G22" s="47"/>
      <c r="H22" s="47">
        <v>0</v>
      </c>
      <c r="I22" s="8"/>
      <c r="J22" s="48">
        <v>1984488769.5</v>
      </c>
      <c r="K22" s="48"/>
      <c r="L22" s="48">
        <v>2005852850.3</v>
      </c>
    </row>
    <row r="23" spans="1:12" x14ac:dyDescent="0.4">
      <c r="B23" s="10" t="s">
        <v>170</v>
      </c>
      <c r="D23" s="7">
        <v>8</v>
      </c>
      <c r="F23" s="47">
        <f>957767851.61+146969969.77</f>
        <v>1104737821.3800001</v>
      </c>
      <c r="G23" s="47"/>
      <c r="H23" s="47">
        <f>989100996.06+146304649.68</f>
        <v>1135405645.74</v>
      </c>
      <c r="I23" s="34"/>
      <c r="J23" s="8">
        <v>119657970.53</v>
      </c>
      <c r="K23" s="8"/>
      <c r="L23" s="8">
        <v>108176650.72</v>
      </c>
    </row>
    <row r="24" spans="1:12" x14ac:dyDescent="0.4">
      <c r="B24" s="4" t="s">
        <v>45</v>
      </c>
      <c r="F24" s="47"/>
      <c r="G24" s="47"/>
      <c r="H24" s="47"/>
      <c r="I24" s="34"/>
      <c r="J24" s="8"/>
      <c r="K24" s="8"/>
      <c r="L24" s="8"/>
    </row>
    <row r="25" spans="1:12" x14ac:dyDescent="0.4">
      <c r="C25" s="4" t="s">
        <v>81</v>
      </c>
      <c r="F25" s="8">
        <f>21561209.1+10501.05</f>
        <v>21571710.150000002</v>
      </c>
      <c r="G25" s="47"/>
      <c r="H25" s="8">
        <f>23290922.47+58900.12</f>
        <v>23349822.59</v>
      </c>
      <c r="I25" s="34"/>
      <c r="J25" s="8">
        <f>16182011.05+8261.05</f>
        <v>16190272.100000001</v>
      </c>
      <c r="K25" s="8"/>
      <c r="L25" s="8">
        <f>17908850.12+58900.12</f>
        <v>17967750.240000002</v>
      </c>
    </row>
    <row r="26" spans="1:12" x14ac:dyDescent="0.4">
      <c r="C26" s="4" t="s">
        <v>32</v>
      </c>
      <c r="F26" s="47">
        <v>1952532</v>
      </c>
      <c r="G26" s="47"/>
      <c r="H26" s="47">
        <v>1424563.16</v>
      </c>
      <c r="I26" s="34"/>
      <c r="J26" s="8">
        <v>1031867.12</v>
      </c>
      <c r="K26" s="8"/>
      <c r="L26" s="8">
        <v>505747.6</v>
      </c>
    </row>
    <row r="27" spans="1:12" x14ac:dyDescent="0.4">
      <c r="C27" s="4" t="s">
        <v>15</v>
      </c>
      <c r="F27" s="49">
        <f>SUM(F12:F26)</f>
        <v>2491098584.52</v>
      </c>
      <c r="G27" s="11"/>
      <c r="H27" s="49">
        <f>SUM(H12:H26)</f>
        <v>2347739235.8699999</v>
      </c>
      <c r="I27" s="34"/>
      <c r="J27" s="49">
        <f>SUM(J12:J26)</f>
        <v>2459632684.1100001</v>
      </c>
      <c r="K27" s="11"/>
      <c r="L27" s="49">
        <f>SUM(L12:L26)</f>
        <v>2439196667.6399994</v>
      </c>
    </row>
    <row r="28" spans="1:12" x14ac:dyDescent="0.4">
      <c r="F28" s="48"/>
      <c r="G28" s="48"/>
      <c r="H28" s="48"/>
      <c r="I28" s="34"/>
      <c r="J28" s="8"/>
      <c r="K28" s="8"/>
      <c r="L28" s="8"/>
    </row>
    <row r="29" spans="1:12" x14ac:dyDescent="0.4">
      <c r="A29" s="4" t="s">
        <v>46</v>
      </c>
      <c r="F29" s="48"/>
      <c r="G29" s="48"/>
      <c r="H29" s="48"/>
      <c r="I29" s="34"/>
      <c r="J29" s="8"/>
      <c r="K29" s="8"/>
      <c r="L29" s="8"/>
    </row>
    <row r="30" spans="1:12" hidden="1" x14ac:dyDescent="0.4">
      <c r="B30" s="4" t="s">
        <v>80</v>
      </c>
      <c r="D30" s="7">
        <v>8</v>
      </c>
      <c r="F30" s="48">
        <v>0</v>
      </c>
      <c r="G30" s="48"/>
      <c r="H30" s="48">
        <v>0</v>
      </c>
      <c r="I30" s="34"/>
      <c r="J30" s="8">
        <v>0</v>
      </c>
      <c r="K30" s="8"/>
      <c r="L30" s="8">
        <v>0</v>
      </c>
    </row>
    <row r="31" spans="1:12" x14ac:dyDescent="0.4">
      <c r="B31" s="4" t="s">
        <v>59</v>
      </c>
      <c r="D31" s="7">
        <v>9</v>
      </c>
      <c r="F31" s="47">
        <v>0</v>
      </c>
      <c r="G31" s="47"/>
      <c r="H31" s="47">
        <v>0</v>
      </c>
      <c r="I31" s="34"/>
      <c r="J31" s="8">
        <v>221044600</v>
      </c>
      <c r="K31" s="8"/>
      <c r="L31" s="8">
        <v>221044600</v>
      </c>
    </row>
    <row r="32" spans="1:12" x14ac:dyDescent="0.4">
      <c r="B32" s="10" t="s">
        <v>172</v>
      </c>
      <c r="D32" s="7">
        <v>10</v>
      </c>
      <c r="F32" s="47">
        <v>205000578.24000001</v>
      </c>
      <c r="G32" s="47"/>
      <c r="H32" s="47">
        <f>205000000+586.03</f>
        <v>205000586.03</v>
      </c>
      <c r="I32" s="34"/>
      <c r="J32" s="8">
        <v>205000000</v>
      </c>
      <c r="K32" s="8"/>
      <c r="L32" s="8">
        <v>205000000</v>
      </c>
    </row>
    <row r="33" spans="1:12" x14ac:dyDescent="0.4">
      <c r="B33" s="4" t="s">
        <v>154</v>
      </c>
      <c r="D33" s="7">
        <v>11</v>
      </c>
      <c r="F33" s="47">
        <v>391500000</v>
      </c>
      <c r="G33" s="47"/>
      <c r="H33" s="47">
        <v>391500000</v>
      </c>
      <c r="I33" s="34"/>
      <c r="J33" s="8">
        <v>391500000</v>
      </c>
      <c r="K33" s="8"/>
      <c r="L33" s="8">
        <v>391500000</v>
      </c>
    </row>
    <row r="34" spans="1:12" x14ac:dyDescent="0.4">
      <c r="B34" s="4" t="s">
        <v>144</v>
      </c>
      <c r="D34" s="7">
        <v>12</v>
      </c>
      <c r="F34" s="69">
        <v>5501618.5599999996</v>
      </c>
      <c r="G34" s="69"/>
      <c r="H34" s="69">
        <v>5610155.5099999998</v>
      </c>
      <c r="I34" s="28"/>
      <c r="J34" s="70">
        <v>5501618.5599999996</v>
      </c>
      <c r="K34" s="70"/>
      <c r="L34" s="70">
        <v>5610155.5099999998</v>
      </c>
    </row>
    <row r="35" spans="1:12" x14ac:dyDescent="0.4">
      <c r="B35" s="4" t="s">
        <v>143</v>
      </c>
      <c r="D35" s="7">
        <v>13</v>
      </c>
      <c r="F35" s="48">
        <v>65696552.229999997</v>
      </c>
      <c r="G35" s="48"/>
      <c r="H35" s="48">
        <v>71648554.980000004</v>
      </c>
      <c r="I35" s="34"/>
      <c r="J35" s="8">
        <v>30841668.530000001</v>
      </c>
      <c r="K35" s="8"/>
      <c r="L35" s="8">
        <v>32293497.359999999</v>
      </c>
    </row>
    <row r="36" spans="1:12" x14ac:dyDescent="0.4">
      <c r="B36" s="4" t="s">
        <v>221</v>
      </c>
      <c r="D36" s="7">
        <v>14</v>
      </c>
      <c r="F36" s="69">
        <v>1851732.98</v>
      </c>
      <c r="G36" s="69"/>
      <c r="H36" s="69">
        <v>2047109.25</v>
      </c>
      <c r="I36" s="28"/>
      <c r="J36" s="70">
        <v>1851732.98</v>
      </c>
      <c r="K36" s="70"/>
      <c r="L36" s="70">
        <v>2047109.25</v>
      </c>
    </row>
    <row r="37" spans="1:12" x14ac:dyDescent="0.4">
      <c r="B37" s="4" t="s">
        <v>122</v>
      </c>
      <c r="D37" s="7">
        <v>15.3</v>
      </c>
      <c r="F37" s="48">
        <v>95942091.420000002</v>
      </c>
      <c r="G37" s="48"/>
      <c r="H37" s="48">
        <v>92643273.340000004</v>
      </c>
      <c r="I37" s="34"/>
      <c r="J37" s="8">
        <v>87997716.950000003</v>
      </c>
      <c r="K37" s="8"/>
      <c r="L37" s="8">
        <v>86876274.810000002</v>
      </c>
    </row>
    <row r="38" spans="1:12" x14ac:dyDescent="0.4">
      <c r="B38" s="4" t="s">
        <v>47</v>
      </c>
      <c r="F38" s="48">
        <f>799267.94</f>
        <v>799267.94</v>
      </c>
      <c r="G38" s="48"/>
      <c r="H38" s="48">
        <f>1079641.76+58934.79-58934.79</f>
        <v>1079641.76</v>
      </c>
      <c r="I38" s="34"/>
      <c r="J38" s="8">
        <v>427410</v>
      </c>
      <c r="K38" s="8"/>
      <c r="L38" s="8">
        <f>427410+58934.79-58934.79</f>
        <v>427410</v>
      </c>
    </row>
    <row r="39" spans="1:12" x14ac:dyDescent="0.4">
      <c r="C39" s="4" t="s">
        <v>16</v>
      </c>
      <c r="F39" s="49">
        <f>SUM(F30:F38)</f>
        <v>766291841.37</v>
      </c>
      <c r="G39" s="11"/>
      <c r="H39" s="49">
        <f>SUM(H30:H38)</f>
        <v>769529320.87</v>
      </c>
      <c r="I39" s="34"/>
      <c r="J39" s="49">
        <f>SUM(J30:J38)</f>
        <v>944164747.01999998</v>
      </c>
      <c r="K39" s="11"/>
      <c r="L39" s="49">
        <f>SUM(L30:L38)</f>
        <v>944799046.93000007</v>
      </c>
    </row>
    <row r="40" spans="1:12" ht="18.75" thickBot="1" x14ac:dyDescent="0.45">
      <c r="A40" s="4" t="s">
        <v>48</v>
      </c>
      <c r="F40" s="50">
        <f>+F39+F27</f>
        <v>3257390425.8899999</v>
      </c>
      <c r="G40" s="11"/>
      <c r="H40" s="50">
        <f>+H39+H27</f>
        <v>3117268556.7399998</v>
      </c>
      <c r="I40" s="34"/>
      <c r="J40" s="50">
        <f>+J39+J27</f>
        <v>3403797431.1300001</v>
      </c>
      <c r="K40" s="11"/>
      <c r="L40" s="50">
        <f>+L39+L27</f>
        <v>3383995714.5699997</v>
      </c>
    </row>
    <row r="41" spans="1:12" ht="18.75" thickTop="1" x14ac:dyDescent="0.4">
      <c r="F41" s="51"/>
      <c r="G41" s="51"/>
      <c r="H41" s="51"/>
      <c r="I41" s="34"/>
      <c r="J41" s="11"/>
      <c r="K41" s="11"/>
      <c r="L41" s="11"/>
    </row>
    <row r="42" spans="1:12" x14ac:dyDescent="0.4">
      <c r="A42" s="4" t="s">
        <v>220</v>
      </c>
      <c r="F42" s="51"/>
      <c r="G42" s="51"/>
      <c r="H42" s="51"/>
      <c r="I42" s="34"/>
      <c r="J42" s="8"/>
      <c r="K42" s="8"/>
      <c r="L42" s="8"/>
    </row>
    <row r="43" spans="1:12" x14ac:dyDescent="0.4">
      <c r="F43" s="51"/>
      <c r="G43" s="51"/>
      <c r="H43" s="51"/>
      <c r="I43" s="34"/>
      <c r="J43" s="8"/>
      <c r="K43" s="8"/>
      <c r="L43" s="8"/>
    </row>
    <row r="45" spans="1:12" ht="13.5" customHeight="1" x14ac:dyDescent="0.4"/>
    <row r="46" spans="1:12" x14ac:dyDescent="0.4">
      <c r="A46" s="7"/>
      <c r="B46" s="12" t="s">
        <v>132</v>
      </c>
      <c r="C46" s="7"/>
      <c r="D46" s="12"/>
      <c r="G46" s="12"/>
      <c r="H46" s="12" t="s">
        <v>131</v>
      </c>
      <c r="I46" s="7"/>
      <c r="J46" s="7"/>
      <c r="K46" s="7"/>
      <c r="L46" s="7"/>
    </row>
    <row r="47" spans="1:12" x14ac:dyDescent="0.4">
      <c r="A47" s="103"/>
      <c r="B47" s="103"/>
      <c r="C47" s="103"/>
      <c r="D47" s="103"/>
      <c r="E47" s="103"/>
      <c r="F47" s="103"/>
      <c r="G47" s="103"/>
      <c r="H47" s="103"/>
      <c r="I47" s="103"/>
      <c r="J47" s="103"/>
      <c r="K47" s="103"/>
      <c r="L47" s="103"/>
    </row>
    <row r="48" spans="1:12" x14ac:dyDescent="0.4">
      <c r="A48" s="12"/>
      <c r="B48" s="13"/>
      <c r="C48" s="7"/>
      <c r="I48" s="7"/>
      <c r="J48" s="7"/>
      <c r="K48" s="7"/>
      <c r="L48" s="7"/>
    </row>
    <row r="49" spans="1:12" x14ac:dyDescent="0.4">
      <c r="A49" s="104" t="str">
        <f>+A2</f>
        <v>บริษัท บรุ๊คเคอร์ กรุ๊ป จำกัด (มหาชน) และบริษัทย่อย</v>
      </c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</row>
    <row r="50" spans="1:12" x14ac:dyDescent="0.4">
      <c r="A50" s="104" t="str">
        <f>+A3</f>
        <v>งบแสดงฐานะการเงิน</v>
      </c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</row>
    <row r="51" spans="1:12" x14ac:dyDescent="0.4">
      <c r="A51" s="104" t="str">
        <f>+A4</f>
        <v>ณ วันที่ 31 มีนาคม 2566</v>
      </c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</row>
    <row r="52" spans="1:12" ht="21" customHeight="1" x14ac:dyDescent="0.4">
      <c r="D52" s="4"/>
      <c r="E52" s="4"/>
      <c r="F52" s="101" t="s">
        <v>13</v>
      </c>
      <c r="G52" s="101"/>
      <c r="H52" s="101"/>
      <c r="I52" s="101"/>
      <c r="J52" s="101"/>
      <c r="K52" s="101"/>
      <c r="L52" s="101"/>
    </row>
    <row r="53" spans="1:12" x14ac:dyDescent="0.4">
      <c r="D53" s="4"/>
      <c r="E53" s="4"/>
      <c r="F53" s="102" t="s">
        <v>34</v>
      </c>
      <c r="G53" s="102"/>
      <c r="H53" s="102"/>
      <c r="J53" s="106" t="s">
        <v>35</v>
      </c>
      <c r="K53" s="106"/>
      <c r="L53" s="106"/>
    </row>
    <row r="54" spans="1:12" x14ac:dyDescent="0.4">
      <c r="D54" s="72" t="s">
        <v>40</v>
      </c>
      <c r="F54" s="74" t="str">
        <f>+F7</f>
        <v>31 มีนาคม 2566</v>
      </c>
      <c r="G54" s="76"/>
      <c r="H54" s="74" t="str">
        <f>+H7</f>
        <v>31 ธันวาคม 2565</v>
      </c>
      <c r="J54" s="74" t="str">
        <f>+J7</f>
        <v>31 มีนาคม 2566</v>
      </c>
      <c r="K54" s="14"/>
      <c r="L54" s="74" t="str">
        <f>+L7</f>
        <v>31 ธันวาคม 2565</v>
      </c>
    </row>
    <row r="55" spans="1:12" s="31" customFormat="1" ht="16.5" x14ac:dyDescent="0.35">
      <c r="F55" s="42" t="s">
        <v>226</v>
      </c>
      <c r="G55" s="42"/>
      <c r="H55" s="42" t="s">
        <v>228</v>
      </c>
      <c r="I55" s="35"/>
      <c r="J55" s="42" t="s">
        <v>226</v>
      </c>
      <c r="K55" s="42"/>
      <c r="L55" s="42" t="s">
        <v>228</v>
      </c>
    </row>
    <row r="56" spans="1:12" s="31" customFormat="1" ht="16.5" x14ac:dyDescent="0.35">
      <c r="F56" s="42" t="s">
        <v>227</v>
      </c>
      <c r="G56" s="42"/>
      <c r="H56" s="42"/>
      <c r="I56" s="35"/>
      <c r="J56" s="42" t="s">
        <v>227</v>
      </c>
      <c r="K56" s="42"/>
      <c r="L56" s="42"/>
    </row>
    <row r="57" spans="1:12" ht="18" customHeight="1" x14ac:dyDescent="0.4">
      <c r="A57" s="107" t="s">
        <v>8</v>
      </c>
      <c r="B57" s="107"/>
      <c r="C57" s="107"/>
      <c r="F57" s="14"/>
      <c r="G57" s="14"/>
      <c r="H57" s="14"/>
      <c r="J57" s="14"/>
      <c r="K57" s="14"/>
      <c r="L57" s="14"/>
    </row>
    <row r="58" spans="1:12" x14ac:dyDescent="0.4">
      <c r="A58" s="4" t="s">
        <v>49</v>
      </c>
      <c r="F58" s="48"/>
      <c r="G58" s="48"/>
      <c r="H58" s="48"/>
      <c r="I58" s="34"/>
      <c r="J58" s="8"/>
      <c r="K58" s="8"/>
      <c r="L58" s="8"/>
    </row>
    <row r="59" spans="1:12" x14ac:dyDescent="0.4">
      <c r="B59" s="4" t="s">
        <v>155</v>
      </c>
      <c r="D59" s="7">
        <v>16</v>
      </c>
      <c r="F59" s="48">
        <v>420000000</v>
      </c>
      <c r="G59" s="48"/>
      <c r="H59" s="48">
        <v>360000000</v>
      </c>
      <c r="I59" s="34"/>
      <c r="J59" s="8">
        <v>420000000</v>
      </c>
      <c r="K59" s="8"/>
      <c r="L59" s="8">
        <v>360000000</v>
      </c>
    </row>
    <row r="60" spans="1:12" x14ac:dyDescent="0.4">
      <c r="B60" s="4" t="s">
        <v>82</v>
      </c>
      <c r="F60" s="47"/>
      <c r="G60" s="47"/>
      <c r="H60" s="47"/>
      <c r="I60" s="34"/>
      <c r="J60" s="8"/>
      <c r="K60" s="8"/>
      <c r="L60" s="8"/>
    </row>
    <row r="61" spans="1:12" x14ac:dyDescent="0.4">
      <c r="C61" s="4" t="s">
        <v>83</v>
      </c>
      <c r="D61" s="7">
        <v>17</v>
      </c>
      <c r="F61" s="47">
        <v>527457.81000000006</v>
      </c>
      <c r="G61" s="47"/>
      <c r="H61" s="47">
        <v>534699.31000000006</v>
      </c>
      <c r="I61" s="34"/>
      <c r="J61" s="8">
        <v>0</v>
      </c>
      <c r="K61" s="8"/>
      <c r="L61" s="8">
        <v>0</v>
      </c>
    </row>
    <row r="62" spans="1:12" x14ac:dyDescent="0.4">
      <c r="B62" s="4" t="s">
        <v>173</v>
      </c>
      <c r="F62" s="47"/>
      <c r="G62" s="47"/>
      <c r="H62" s="47"/>
      <c r="I62" s="34"/>
      <c r="J62" s="8"/>
      <c r="K62" s="8"/>
      <c r="L62" s="8"/>
    </row>
    <row r="63" spans="1:12" x14ac:dyDescent="0.4">
      <c r="C63" s="4" t="s">
        <v>36</v>
      </c>
      <c r="D63" s="7">
        <v>18</v>
      </c>
      <c r="F63" s="47">
        <f>448142.33+136781.97+421684.38+14806844.72</f>
        <v>15813453.4</v>
      </c>
      <c r="G63" s="47"/>
      <c r="H63" s="47">
        <f>118385.1+1022432.28+423807.58+25323750.55</f>
        <v>26888375.510000002</v>
      </c>
      <c r="I63" s="34"/>
      <c r="J63" s="8">
        <f>448142.33+136781.97+421684.38+7590398.84</f>
        <v>8597007.5199999996</v>
      </c>
      <c r="K63" s="8"/>
      <c r="L63" s="8">
        <f>118385.1+1022432.28+423807.58+11478361.47</f>
        <v>13042986.430000002</v>
      </c>
    </row>
    <row r="64" spans="1:12" x14ac:dyDescent="0.4">
      <c r="C64" s="4" t="s">
        <v>33</v>
      </c>
      <c r="D64" s="7">
        <v>2.5</v>
      </c>
      <c r="F64" s="47">
        <v>0</v>
      </c>
      <c r="G64" s="47"/>
      <c r="H64" s="47">
        <v>0</v>
      </c>
      <c r="I64" s="34"/>
      <c r="J64" s="8">
        <v>0</v>
      </c>
      <c r="K64" s="8"/>
      <c r="L64" s="8">
        <v>6591361.0499999998</v>
      </c>
    </row>
    <row r="65" spans="1:12" x14ac:dyDescent="0.4">
      <c r="B65" s="4" t="s">
        <v>184</v>
      </c>
      <c r="F65" s="47"/>
      <c r="G65" s="47"/>
      <c r="H65" s="47"/>
      <c r="I65" s="34"/>
      <c r="J65" s="8"/>
      <c r="K65" s="8"/>
      <c r="L65" s="8"/>
    </row>
    <row r="66" spans="1:12" x14ac:dyDescent="0.4">
      <c r="C66" s="4" t="s">
        <v>33</v>
      </c>
      <c r="D66" s="7">
        <v>2.6</v>
      </c>
      <c r="F66" s="47">
        <v>0</v>
      </c>
      <c r="G66" s="47"/>
      <c r="H66" s="47">
        <v>0</v>
      </c>
      <c r="I66" s="34"/>
      <c r="J66" s="8">
        <v>25000000</v>
      </c>
      <c r="K66" s="8"/>
      <c r="L66" s="8">
        <v>25000000</v>
      </c>
    </row>
    <row r="67" spans="1:12" x14ac:dyDescent="0.4">
      <c r="B67" s="4" t="s">
        <v>92</v>
      </c>
      <c r="F67" s="47">
        <v>14354634.25</v>
      </c>
      <c r="G67" s="47"/>
      <c r="H67" s="47">
        <f>14076857.79+277776.46</f>
        <v>14354634.25</v>
      </c>
      <c r="I67" s="34"/>
      <c r="J67" s="47">
        <v>14354634.25</v>
      </c>
      <c r="K67" s="47"/>
      <c r="L67" s="47">
        <f>14076857.79+277776.46</f>
        <v>14354634.25</v>
      </c>
    </row>
    <row r="68" spans="1:12" x14ac:dyDescent="0.4">
      <c r="B68" s="4" t="s">
        <v>232</v>
      </c>
      <c r="D68" s="7">
        <v>19</v>
      </c>
      <c r="F68" s="47">
        <v>787360.56</v>
      </c>
      <c r="G68" s="47"/>
      <c r="H68" s="47">
        <v>783184.47</v>
      </c>
      <c r="I68" s="34"/>
      <c r="J68" s="47">
        <v>787360.56</v>
      </c>
      <c r="K68" s="47"/>
      <c r="L68" s="47">
        <v>783184.47</v>
      </c>
    </row>
    <row r="69" spans="1:12" x14ac:dyDescent="0.4">
      <c r="B69" s="4" t="s">
        <v>50</v>
      </c>
      <c r="F69" s="47"/>
      <c r="G69" s="47"/>
      <c r="H69" s="47"/>
      <c r="I69" s="34"/>
      <c r="J69" s="8"/>
      <c r="K69" s="8"/>
      <c r="L69" s="8"/>
    </row>
    <row r="70" spans="1:12" x14ac:dyDescent="0.4">
      <c r="C70" s="4" t="s">
        <v>84</v>
      </c>
      <c r="F70" s="47">
        <v>2893758.4</v>
      </c>
      <c r="G70" s="47"/>
      <c r="H70" s="47">
        <v>4198579.91</v>
      </c>
      <c r="I70" s="48"/>
      <c r="J70" s="47">
        <v>2893758.4</v>
      </c>
      <c r="K70" s="47"/>
      <c r="L70" s="47">
        <v>4198579.91</v>
      </c>
    </row>
    <row r="71" spans="1:12" x14ac:dyDescent="0.4">
      <c r="C71" s="4" t="s">
        <v>44</v>
      </c>
      <c r="F71" s="47">
        <f>4078198.47+31010.96+77199.03+46500</f>
        <v>4232908.46</v>
      </c>
      <c r="G71" s="47"/>
      <c r="H71" s="47">
        <f>787270.57+47057.86+32840.24+30492</f>
        <v>897660.66999999993</v>
      </c>
      <c r="I71" s="34"/>
      <c r="J71" s="8">
        <f>3768725.84+31010.96+51502.33+43500</f>
        <v>3894739.13</v>
      </c>
      <c r="K71" s="8"/>
      <c r="L71" s="8">
        <f>733124.59+47057.86+14062.11+28692</f>
        <v>822936.55999999994</v>
      </c>
    </row>
    <row r="72" spans="1:12" x14ac:dyDescent="0.4">
      <c r="C72" s="4" t="s">
        <v>96</v>
      </c>
      <c r="F72" s="49">
        <f>SUM(F59:F71)</f>
        <v>458609572.87999994</v>
      </c>
      <c r="G72" s="11"/>
      <c r="H72" s="49">
        <f>SUM(H59:H71)</f>
        <v>407657134.12000006</v>
      </c>
      <c r="I72" s="34"/>
      <c r="J72" s="49">
        <f>SUM(J59:J71)</f>
        <v>475527499.85999995</v>
      </c>
      <c r="K72" s="11"/>
      <c r="L72" s="49">
        <f>SUM(L59:L71)</f>
        <v>424793682.67000008</v>
      </c>
    </row>
    <row r="73" spans="1:12" x14ac:dyDescent="0.4">
      <c r="F73" s="48"/>
      <c r="G73" s="48"/>
      <c r="H73" s="48"/>
      <c r="I73" s="34"/>
      <c r="J73" s="8"/>
      <c r="K73" s="8"/>
      <c r="L73" s="8"/>
    </row>
    <row r="74" spans="1:12" x14ac:dyDescent="0.4">
      <c r="A74" s="4" t="s">
        <v>51</v>
      </c>
      <c r="F74" s="48"/>
      <c r="G74" s="48"/>
      <c r="H74" s="48"/>
      <c r="I74" s="34"/>
      <c r="J74" s="8"/>
      <c r="K74" s="8"/>
      <c r="L74" s="8"/>
    </row>
    <row r="75" spans="1:12" x14ac:dyDescent="0.4">
      <c r="B75" s="4" t="s">
        <v>231</v>
      </c>
      <c r="D75" s="7">
        <v>19</v>
      </c>
      <c r="F75" s="48">
        <f>1911896-48325.82-787360.56</f>
        <v>1076209.6199999999</v>
      </c>
      <c r="G75" s="48"/>
      <c r="H75" s="48">
        <v>1274622.74</v>
      </c>
      <c r="I75" s="34"/>
      <c r="J75" s="8">
        <v>1076209.6200000001</v>
      </c>
      <c r="K75" s="8"/>
      <c r="L75" s="8">
        <v>1274622.74</v>
      </c>
    </row>
    <row r="76" spans="1:12" x14ac:dyDescent="0.4">
      <c r="B76" s="4" t="s">
        <v>123</v>
      </c>
      <c r="D76" s="7">
        <v>15.3</v>
      </c>
      <c r="F76" s="48">
        <v>0</v>
      </c>
      <c r="G76" s="48"/>
      <c r="H76" s="48">
        <v>0</v>
      </c>
      <c r="I76" s="34"/>
      <c r="J76" s="8">
        <v>0</v>
      </c>
      <c r="K76" s="8"/>
      <c r="L76" s="8">
        <v>0</v>
      </c>
    </row>
    <row r="77" spans="1:12" x14ac:dyDescent="0.4">
      <c r="B77" s="4" t="s">
        <v>174</v>
      </c>
      <c r="F77" s="48"/>
      <c r="G77" s="48"/>
      <c r="H77" s="48"/>
      <c r="I77" s="34"/>
      <c r="J77" s="8"/>
      <c r="K77" s="8"/>
      <c r="L77" s="8"/>
    </row>
    <row r="78" spans="1:12" x14ac:dyDescent="0.4">
      <c r="C78" s="4" t="s">
        <v>175</v>
      </c>
      <c r="D78" s="7">
        <v>20</v>
      </c>
      <c r="F78" s="47">
        <v>33883581</v>
      </c>
      <c r="G78" s="47"/>
      <c r="H78" s="47">
        <v>33197268</v>
      </c>
      <c r="I78" s="8"/>
      <c r="J78" s="8">
        <v>31885313</v>
      </c>
      <c r="K78" s="8"/>
      <c r="L78" s="8">
        <v>31269880</v>
      </c>
    </row>
    <row r="79" spans="1:12" x14ac:dyDescent="0.4">
      <c r="C79" s="4" t="s">
        <v>17</v>
      </c>
      <c r="F79" s="49">
        <f>SUM(F75:F78)</f>
        <v>34959790.619999997</v>
      </c>
      <c r="G79" s="11"/>
      <c r="H79" s="49">
        <f>SUM(H75:H78)</f>
        <v>34471890.740000002</v>
      </c>
      <c r="I79" s="8"/>
      <c r="J79" s="49">
        <f>SUM(J75:J78)</f>
        <v>32961522.620000001</v>
      </c>
      <c r="K79" s="11"/>
      <c r="L79" s="49">
        <f>SUM(L75:L78)</f>
        <v>32544502.739999998</v>
      </c>
    </row>
    <row r="80" spans="1:12" x14ac:dyDescent="0.4">
      <c r="F80" s="11"/>
      <c r="G80" s="11"/>
      <c r="H80" s="11"/>
      <c r="I80" s="11"/>
      <c r="J80" s="11"/>
      <c r="K80" s="11"/>
      <c r="L80" s="11"/>
    </row>
    <row r="81" spans="1:12" x14ac:dyDescent="0.4">
      <c r="C81" s="4" t="s">
        <v>18</v>
      </c>
      <c r="F81" s="53">
        <f>+F79+F72</f>
        <v>493569363.49999994</v>
      </c>
      <c r="G81" s="11"/>
      <c r="H81" s="53">
        <f>+H79+H72</f>
        <v>442129024.86000007</v>
      </c>
      <c r="I81" s="34"/>
      <c r="J81" s="53">
        <f>+J79+J72</f>
        <v>508489022.47999996</v>
      </c>
      <c r="K81" s="11"/>
      <c r="L81" s="53">
        <f>+L79+L72</f>
        <v>457338185.41000009</v>
      </c>
    </row>
    <row r="82" spans="1:12" x14ac:dyDescent="0.4">
      <c r="F82" s="48"/>
      <c r="G82" s="48"/>
      <c r="H82" s="48"/>
      <c r="I82" s="34"/>
      <c r="J82" s="11"/>
      <c r="K82" s="11"/>
      <c r="L82" s="11"/>
    </row>
    <row r="83" spans="1:12" x14ac:dyDescent="0.4">
      <c r="A83" s="4" t="str">
        <f>+A42</f>
        <v>หมายเหตุประกอบงบการเงินระหว่างกาลถือเป็นส่วนหนึ่งของงบการเงินระหว่างกาลนี้</v>
      </c>
      <c r="F83" s="16"/>
      <c r="G83" s="16"/>
      <c r="H83" s="16"/>
      <c r="J83" s="9"/>
      <c r="K83" s="9"/>
      <c r="L83" s="9"/>
    </row>
    <row r="84" spans="1:12" x14ac:dyDescent="0.4">
      <c r="F84" s="16"/>
      <c r="G84" s="16"/>
      <c r="H84" s="16"/>
      <c r="J84" s="9"/>
      <c r="K84" s="9"/>
      <c r="L84" s="9"/>
    </row>
    <row r="85" spans="1:12" x14ac:dyDescent="0.4">
      <c r="F85" s="16"/>
      <c r="G85" s="16"/>
      <c r="H85" s="16"/>
      <c r="J85" s="9"/>
      <c r="K85" s="9"/>
      <c r="L85" s="9"/>
    </row>
    <row r="86" spans="1:12" x14ac:dyDescent="0.4">
      <c r="F86" s="16"/>
      <c r="G86" s="16"/>
      <c r="H86" s="16"/>
      <c r="J86" s="9"/>
      <c r="K86" s="9"/>
      <c r="L86" s="9"/>
    </row>
    <row r="87" spans="1:12" x14ac:dyDescent="0.4">
      <c r="F87" s="16"/>
      <c r="G87" s="16"/>
      <c r="H87" s="16"/>
      <c r="J87" s="9"/>
      <c r="K87" s="9"/>
      <c r="L87" s="9"/>
    </row>
    <row r="88" spans="1:12" x14ac:dyDescent="0.4">
      <c r="F88" s="16"/>
      <c r="G88" s="16"/>
      <c r="H88" s="16"/>
      <c r="J88" s="9"/>
      <c r="K88" s="9"/>
      <c r="L88" s="9"/>
    </row>
    <row r="89" spans="1:12" x14ac:dyDescent="0.4">
      <c r="F89" s="16"/>
      <c r="G89" s="16"/>
      <c r="H89" s="16"/>
      <c r="J89" s="9"/>
      <c r="K89" s="9"/>
      <c r="L89" s="9"/>
    </row>
    <row r="90" spans="1:12" x14ac:dyDescent="0.4">
      <c r="A90" s="7"/>
      <c r="B90" s="12" t="s">
        <v>132</v>
      </c>
      <c r="C90" s="7"/>
      <c r="D90" s="12"/>
      <c r="G90" s="12"/>
      <c r="H90" s="12" t="s">
        <v>131</v>
      </c>
      <c r="I90" s="7"/>
      <c r="J90" s="7"/>
      <c r="K90" s="7"/>
      <c r="L90" s="7"/>
    </row>
    <row r="91" spans="1:12" x14ac:dyDescent="0.4">
      <c r="F91" s="16"/>
      <c r="G91" s="16"/>
      <c r="H91" s="16"/>
      <c r="J91" s="9"/>
      <c r="K91" s="9"/>
      <c r="L91" s="9"/>
    </row>
    <row r="92" spans="1:12" x14ac:dyDescent="0.4">
      <c r="F92" s="16"/>
      <c r="G92" s="16"/>
      <c r="H92" s="16"/>
      <c r="J92" s="9"/>
      <c r="K92" s="9"/>
      <c r="L92" s="9"/>
    </row>
    <row r="93" spans="1:12" x14ac:dyDescent="0.4">
      <c r="A93" s="103"/>
      <c r="B93" s="103"/>
      <c r="C93" s="103"/>
      <c r="D93" s="103"/>
      <c r="E93" s="103"/>
      <c r="F93" s="103"/>
      <c r="G93" s="103"/>
      <c r="H93" s="103"/>
      <c r="I93" s="103"/>
      <c r="J93" s="103"/>
      <c r="K93" s="103"/>
      <c r="L93" s="103"/>
    </row>
    <row r="94" spans="1:12" x14ac:dyDescent="0.4">
      <c r="D94" s="18"/>
      <c r="E94" s="18"/>
      <c r="F94" s="9"/>
      <c r="G94" s="9"/>
      <c r="H94" s="9"/>
      <c r="J94" s="9"/>
      <c r="K94" s="9"/>
      <c r="L94" s="9"/>
    </row>
    <row r="95" spans="1:12" x14ac:dyDescent="0.4">
      <c r="A95" s="104" t="str">
        <f>+A49</f>
        <v>บริษัท บรุ๊คเคอร์ กรุ๊ป จำกัด (มหาชน) และบริษัทย่อย</v>
      </c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</row>
    <row r="96" spans="1:12" x14ac:dyDescent="0.4">
      <c r="A96" s="105" t="str">
        <f>+A50</f>
        <v>งบแสดงฐานะการเงิน</v>
      </c>
      <c r="B96" s="103"/>
      <c r="C96" s="103"/>
      <c r="D96" s="103"/>
      <c r="E96" s="103"/>
      <c r="F96" s="103"/>
      <c r="G96" s="103"/>
      <c r="H96" s="103"/>
      <c r="I96" s="103"/>
      <c r="J96" s="103"/>
      <c r="K96" s="103"/>
      <c r="L96" s="103"/>
    </row>
    <row r="97" spans="1:12" x14ac:dyDescent="0.4">
      <c r="A97" s="105" t="str">
        <f>+A51</f>
        <v>ณ วันที่ 31 มีนาคม 2566</v>
      </c>
      <c r="B97" s="103"/>
      <c r="C97" s="103"/>
      <c r="D97" s="103"/>
      <c r="E97" s="103"/>
      <c r="F97" s="103"/>
      <c r="G97" s="103"/>
      <c r="H97" s="103"/>
      <c r="I97" s="103"/>
      <c r="J97" s="103"/>
      <c r="K97" s="103"/>
      <c r="L97" s="103"/>
    </row>
    <row r="98" spans="1:12" x14ac:dyDescent="0.4">
      <c r="F98" s="101" t="s">
        <v>13</v>
      </c>
      <c r="G98" s="101"/>
      <c r="H98" s="101"/>
      <c r="I98" s="101"/>
      <c r="J98" s="101"/>
      <c r="K98" s="101"/>
      <c r="L98" s="101"/>
    </row>
    <row r="99" spans="1:12" x14ac:dyDescent="0.4">
      <c r="F99" s="102" t="s">
        <v>34</v>
      </c>
      <c r="G99" s="102"/>
      <c r="H99" s="102"/>
      <c r="J99" s="106" t="s">
        <v>35</v>
      </c>
      <c r="K99" s="106"/>
      <c r="L99" s="106"/>
    </row>
    <row r="100" spans="1:12" x14ac:dyDescent="0.4">
      <c r="D100" s="72" t="s">
        <v>40</v>
      </c>
      <c r="F100" s="74" t="str">
        <f>+F54</f>
        <v>31 มีนาคม 2566</v>
      </c>
      <c r="G100" s="76"/>
      <c r="H100" s="74" t="str">
        <f>+H54</f>
        <v>31 ธันวาคม 2565</v>
      </c>
      <c r="J100" s="74" t="str">
        <f>+J54</f>
        <v>31 มีนาคม 2566</v>
      </c>
      <c r="K100" s="14"/>
      <c r="L100" s="74" t="str">
        <f>+L54</f>
        <v>31 ธันวาคม 2565</v>
      </c>
    </row>
    <row r="101" spans="1:12" s="31" customFormat="1" ht="18" customHeight="1" x14ac:dyDescent="0.35">
      <c r="F101" s="42" t="s">
        <v>226</v>
      </c>
      <c r="G101" s="42"/>
      <c r="H101" s="42" t="s">
        <v>228</v>
      </c>
      <c r="I101" s="35"/>
      <c r="J101" s="42" t="s">
        <v>226</v>
      </c>
      <c r="K101" s="42"/>
      <c r="L101" s="42" t="s">
        <v>228</v>
      </c>
    </row>
    <row r="102" spans="1:12" s="31" customFormat="1" ht="18" customHeight="1" x14ac:dyDescent="0.35">
      <c r="F102" s="42" t="s">
        <v>227</v>
      </c>
      <c r="G102" s="42"/>
      <c r="H102" s="42"/>
      <c r="I102" s="35"/>
      <c r="J102" s="42" t="s">
        <v>227</v>
      </c>
      <c r="K102" s="42"/>
      <c r="L102" s="42"/>
    </row>
    <row r="103" spans="1:12" x14ac:dyDescent="0.4">
      <c r="A103" s="4" t="s">
        <v>114</v>
      </c>
      <c r="F103" s="5"/>
      <c r="G103" s="5"/>
      <c r="H103" s="5"/>
    </row>
    <row r="104" spans="1:12" x14ac:dyDescent="0.4">
      <c r="B104" s="4" t="s">
        <v>148</v>
      </c>
      <c r="F104" s="5"/>
      <c r="G104" s="5"/>
      <c r="H104" s="5"/>
      <c r="J104" s="9"/>
      <c r="K104" s="9"/>
      <c r="L104" s="9"/>
    </row>
    <row r="105" spans="1:12" x14ac:dyDescent="0.4">
      <c r="B105" s="4" t="s">
        <v>37</v>
      </c>
      <c r="F105" s="5"/>
      <c r="G105" s="5"/>
      <c r="H105" s="5"/>
      <c r="J105" s="9"/>
      <c r="K105" s="9"/>
      <c r="L105" s="9"/>
    </row>
    <row r="106" spans="1:12" ht="18.75" thickBot="1" x14ac:dyDescent="0.45">
      <c r="C106" s="25" t="s">
        <v>206</v>
      </c>
      <c r="D106" s="7">
        <v>21</v>
      </c>
      <c r="F106" s="54">
        <v>1637350330.1199999</v>
      </c>
      <c r="G106" s="48"/>
      <c r="H106" s="54">
        <v>1637350330.1199999</v>
      </c>
      <c r="I106" s="34"/>
      <c r="J106" s="54">
        <v>1637350330.1199999</v>
      </c>
      <c r="K106" s="48"/>
      <c r="L106" s="54">
        <v>1637350330.1199999</v>
      </c>
    </row>
    <row r="107" spans="1:12" ht="18.75" thickTop="1" x14ac:dyDescent="0.4">
      <c r="B107" s="4" t="s">
        <v>38</v>
      </c>
      <c r="F107" s="48"/>
      <c r="G107" s="48"/>
      <c r="H107" s="48"/>
      <c r="I107" s="34"/>
      <c r="J107" s="8"/>
      <c r="K107" s="8"/>
      <c r="L107" s="48"/>
    </row>
    <row r="108" spans="1:12" x14ac:dyDescent="0.4">
      <c r="C108" s="25" t="s">
        <v>207</v>
      </c>
      <c r="D108" s="7">
        <v>21</v>
      </c>
      <c r="F108" s="8">
        <v>1164401069.76</v>
      </c>
      <c r="G108" s="8"/>
      <c r="H108" s="8">
        <v>1164401069.76</v>
      </c>
      <c r="I108" s="8"/>
      <c r="J108" s="8">
        <v>1164401069.76</v>
      </c>
      <c r="K108" s="8"/>
      <c r="L108" s="8">
        <v>1164401069.76</v>
      </c>
    </row>
    <row r="109" spans="1:12" x14ac:dyDescent="0.4">
      <c r="B109" s="4" t="s">
        <v>149</v>
      </c>
      <c r="C109" s="25"/>
      <c r="D109" s="7">
        <v>21</v>
      </c>
      <c r="F109" s="8">
        <f>+เปลี่ยนแปลงรวม!F38</f>
        <v>688264273.17000008</v>
      </c>
      <c r="G109" s="8"/>
      <c r="H109" s="8">
        <v>688264273.17000008</v>
      </c>
      <c r="I109" s="34"/>
      <c r="J109" s="8">
        <f>+เปลี่ยนแปลงเฉพาะ!F37</f>
        <v>688264273.16999996</v>
      </c>
      <c r="K109" s="8"/>
      <c r="L109" s="8">
        <v>688264273.17000008</v>
      </c>
    </row>
    <row r="110" spans="1:12" x14ac:dyDescent="0.4">
      <c r="B110" s="4" t="s">
        <v>163</v>
      </c>
      <c r="C110" s="25"/>
      <c r="D110" s="7">
        <v>22</v>
      </c>
      <c r="F110" s="8">
        <f>+เปลี่ยนแปลงรวม!H38</f>
        <v>0</v>
      </c>
      <c r="G110" s="8"/>
      <c r="H110" s="8">
        <v>0</v>
      </c>
      <c r="I110" s="34"/>
      <c r="J110" s="8">
        <f>+เปลี่ยนแปลงเฉพาะ!H37</f>
        <v>0</v>
      </c>
      <c r="K110" s="8"/>
      <c r="L110" s="8">
        <v>0</v>
      </c>
    </row>
    <row r="111" spans="1:12" x14ac:dyDescent="0.4">
      <c r="B111" s="4" t="s">
        <v>54</v>
      </c>
      <c r="F111" s="48"/>
      <c r="G111" s="48"/>
      <c r="H111" s="48"/>
      <c r="I111" s="34"/>
      <c r="J111" s="8"/>
      <c r="K111" s="8"/>
      <c r="L111" s="48"/>
    </row>
    <row r="112" spans="1:12" x14ac:dyDescent="0.4">
      <c r="C112" s="4" t="s">
        <v>39</v>
      </c>
      <c r="F112" s="47">
        <f>+เปลี่ยนแปลงรวม!N38</f>
        <v>101508576.81</v>
      </c>
      <c r="G112" s="47"/>
      <c r="H112" s="47">
        <v>101508576.81</v>
      </c>
      <c r="I112" s="34"/>
      <c r="J112" s="47">
        <f>เปลี่ยนแปลงเฉพาะ!P37</f>
        <v>101508576.81</v>
      </c>
      <c r="K112" s="47"/>
      <c r="L112" s="47">
        <v>101508576.81</v>
      </c>
    </row>
    <row r="113" spans="1:12" x14ac:dyDescent="0.4">
      <c r="C113" s="4" t="s">
        <v>3</v>
      </c>
      <c r="D113" s="17"/>
      <c r="F113" s="11">
        <f>เปลี่ยนแปลงรวม!P38</f>
        <v>728788463.1700002</v>
      </c>
      <c r="G113" s="11"/>
      <c r="H113" s="11">
        <v>640369161.44000018</v>
      </c>
      <c r="I113" s="34"/>
      <c r="J113" s="11">
        <f>เปลี่ยนแปลงเฉพาะ!R37</f>
        <v>941134488.90999997</v>
      </c>
      <c r="K113" s="11"/>
      <c r="L113" s="11">
        <v>972483609.41999996</v>
      </c>
    </row>
    <row r="114" spans="1:12" x14ac:dyDescent="0.4">
      <c r="B114" s="4" t="s">
        <v>115</v>
      </c>
      <c r="D114" s="17"/>
      <c r="F114" s="53">
        <f>เปลี่ยนแปลงรวม!V38</f>
        <v>18217629.880000003</v>
      </c>
      <c r="G114" s="11"/>
      <c r="H114" s="53">
        <v>17740596.210000001</v>
      </c>
      <c r="I114" s="34"/>
      <c r="J114" s="53">
        <v>0</v>
      </c>
      <c r="K114" s="11"/>
      <c r="L114" s="53">
        <v>0</v>
      </c>
    </row>
    <row r="115" spans="1:12" x14ac:dyDescent="0.4">
      <c r="C115" s="4" t="s">
        <v>111</v>
      </c>
      <c r="F115" s="8">
        <f>SUM(F108:F114)</f>
        <v>2701180012.7900004</v>
      </c>
      <c r="G115" s="8"/>
      <c r="H115" s="8">
        <f>SUM(H108:H114)</f>
        <v>2612283677.3900003</v>
      </c>
      <c r="I115" s="34"/>
      <c r="J115" s="8">
        <f>SUM(J108:J114)</f>
        <v>2895308408.6499996</v>
      </c>
      <c r="K115" s="8"/>
      <c r="L115" s="8">
        <f>SUM(L108:L114)</f>
        <v>2926657529.1599998</v>
      </c>
    </row>
    <row r="116" spans="1:12" x14ac:dyDescent="0.4">
      <c r="B116" s="4" t="s">
        <v>97</v>
      </c>
      <c r="F116" s="55">
        <f>เปลี่ยนแปลงรวม!Z38</f>
        <v>62641049.599999987</v>
      </c>
      <c r="G116" s="48"/>
      <c r="H116" s="55">
        <v>62855854.489999987</v>
      </c>
      <c r="I116" s="34"/>
      <c r="J116" s="53">
        <v>0</v>
      </c>
      <c r="K116" s="11"/>
      <c r="L116" s="55">
        <f>เปลี่ยนแปลงรวม!AH38</f>
        <v>0</v>
      </c>
    </row>
    <row r="117" spans="1:12" x14ac:dyDescent="0.4">
      <c r="C117" s="4" t="s">
        <v>116</v>
      </c>
      <c r="F117" s="8">
        <f>+F116+F115</f>
        <v>2763821062.3900003</v>
      </c>
      <c r="G117" s="8"/>
      <c r="H117" s="8">
        <f>+H116+H115</f>
        <v>2675139531.8800001</v>
      </c>
      <c r="I117" s="34"/>
      <c r="J117" s="8">
        <f>+J116+J115</f>
        <v>2895308408.6499996</v>
      </c>
      <c r="K117" s="8"/>
      <c r="L117" s="8">
        <f>+L116+L115</f>
        <v>2926657529.1599998</v>
      </c>
    </row>
    <row r="118" spans="1:12" ht="18.75" thickBot="1" x14ac:dyDescent="0.45">
      <c r="A118" s="4" t="s">
        <v>117</v>
      </c>
      <c r="F118" s="50">
        <f>+F117+F81</f>
        <v>3257390425.8900003</v>
      </c>
      <c r="G118" s="11"/>
      <c r="H118" s="50">
        <f>+H117+H81</f>
        <v>3117268556.7400002</v>
      </c>
      <c r="I118" s="34"/>
      <c r="J118" s="50">
        <f>+J117+J81</f>
        <v>3403797431.1299996</v>
      </c>
      <c r="K118" s="11"/>
      <c r="L118" s="50">
        <f>+L117+L81</f>
        <v>3383995714.5699997</v>
      </c>
    </row>
    <row r="119" spans="1:12" ht="18.75" thickTop="1" x14ac:dyDescent="0.4">
      <c r="F119" s="11"/>
      <c r="G119" s="11"/>
      <c r="H119" s="11"/>
      <c r="I119" s="34"/>
      <c r="J119" s="11"/>
      <c r="K119" s="11"/>
      <c r="L119" s="11"/>
    </row>
    <row r="120" spans="1:12" x14ac:dyDescent="0.4">
      <c r="A120" s="4" t="str">
        <f>+A42</f>
        <v>หมายเหตุประกอบงบการเงินระหว่างกาลถือเป็นส่วนหนึ่งของงบการเงินระหว่างกาลนี้</v>
      </c>
      <c r="F120" s="51"/>
      <c r="G120" s="51"/>
      <c r="H120" s="51"/>
      <c r="I120" s="34"/>
      <c r="J120" s="8"/>
      <c r="K120" s="8"/>
      <c r="L120" s="8"/>
    </row>
    <row r="121" spans="1:12" x14ac:dyDescent="0.4">
      <c r="F121" s="18"/>
      <c r="G121" s="18"/>
      <c r="H121" s="18"/>
      <c r="J121" s="18"/>
      <c r="K121" s="18"/>
      <c r="L121" s="18"/>
    </row>
    <row r="122" spans="1:12" x14ac:dyDescent="0.4">
      <c r="F122" s="18"/>
      <c r="G122" s="18"/>
      <c r="H122" s="18"/>
      <c r="J122" s="18"/>
      <c r="K122" s="18"/>
      <c r="L122" s="18"/>
    </row>
    <row r="123" spans="1:12" x14ac:dyDescent="0.4">
      <c r="F123" s="18"/>
      <c r="G123" s="18"/>
      <c r="H123" s="18"/>
      <c r="J123" s="18"/>
      <c r="K123" s="18"/>
      <c r="L123" s="18"/>
    </row>
    <row r="124" spans="1:12" x14ac:dyDescent="0.4">
      <c r="F124" s="18"/>
      <c r="G124" s="18"/>
      <c r="H124" s="18"/>
      <c r="J124" s="18"/>
      <c r="K124" s="18"/>
      <c r="L124" s="18"/>
    </row>
    <row r="125" spans="1:12" x14ac:dyDescent="0.4">
      <c r="F125" s="18"/>
      <c r="G125" s="18"/>
      <c r="H125" s="18"/>
      <c r="J125" s="18"/>
      <c r="K125" s="18"/>
      <c r="L125" s="18"/>
    </row>
    <row r="127" spans="1:12" x14ac:dyDescent="0.4">
      <c r="F127" s="18"/>
      <c r="G127" s="18"/>
      <c r="H127" s="18"/>
      <c r="J127" s="18"/>
      <c r="K127" s="18"/>
      <c r="L127" s="18"/>
    </row>
    <row r="128" spans="1:12" x14ac:dyDescent="0.4">
      <c r="F128" s="18"/>
      <c r="G128" s="18"/>
      <c r="H128" s="18"/>
      <c r="J128" s="18"/>
      <c r="K128" s="18"/>
      <c r="L128" s="18"/>
    </row>
    <row r="129" spans="1:12" x14ac:dyDescent="0.4">
      <c r="F129" s="18"/>
      <c r="G129" s="18"/>
      <c r="H129" s="18"/>
      <c r="J129" s="18"/>
      <c r="K129" s="18"/>
      <c r="L129" s="18"/>
    </row>
    <row r="130" spans="1:12" x14ac:dyDescent="0.4">
      <c r="F130" s="18"/>
      <c r="G130" s="18"/>
      <c r="H130" s="18"/>
      <c r="J130" s="18"/>
      <c r="K130" s="18"/>
      <c r="L130" s="18"/>
    </row>
    <row r="131" spans="1:12" x14ac:dyDescent="0.4">
      <c r="A131" s="7"/>
      <c r="B131" s="12" t="s">
        <v>132</v>
      </c>
      <c r="C131" s="7"/>
      <c r="D131" s="12"/>
      <c r="G131" s="12"/>
      <c r="H131" s="12" t="s">
        <v>131</v>
      </c>
      <c r="I131" s="7"/>
      <c r="J131" s="7"/>
      <c r="K131" s="7"/>
      <c r="L131" s="7"/>
    </row>
    <row r="132" spans="1:12" ht="18" customHeight="1" x14ac:dyDescent="0.4">
      <c r="J132" s="9"/>
      <c r="K132" s="9"/>
      <c r="L132" s="9"/>
    </row>
    <row r="133" spans="1:12" x14ac:dyDescent="0.4">
      <c r="A133" s="7"/>
      <c r="B133" s="12"/>
      <c r="C133" s="7"/>
      <c r="D133" s="12"/>
      <c r="F133" s="12"/>
      <c r="G133" s="12"/>
      <c r="H133" s="12"/>
      <c r="I133" s="7"/>
      <c r="J133" s="7"/>
      <c r="K133" s="7"/>
      <c r="L133" s="7"/>
    </row>
    <row r="134" spans="1:12" x14ac:dyDescent="0.4">
      <c r="A134" s="7"/>
      <c r="B134" s="12"/>
      <c r="C134" s="7"/>
      <c r="D134" s="12"/>
      <c r="F134" s="12"/>
      <c r="G134" s="12"/>
      <c r="H134" s="12"/>
      <c r="I134" s="7"/>
      <c r="J134" s="7"/>
      <c r="K134" s="7"/>
      <c r="L134" s="7"/>
    </row>
    <row r="135" spans="1:12" x14ac:dyDescent="0.4">
      <c r="A135" s="7"/>
      <c r="B135" s="12"/>
      <c r="C135" s="7"/>
      <c r="D135" s="12"/>
      <c r="F135" s="12"/>
      <c r="G135" s="12"/>
      <c r="H135" s="12"/>
      <c r="I135" s="7"/>
      <c r="J135" s="7"/>
      <c r="K135" s="7"/>
      <c r="L135" s="7"/>
    </row>
    <row r="136" spans="1:12" ht="16.5" customHeight="1" x14ac:dyDescent="0.4">
      <c r="A136" s="103"/>
      <c r="B136" s="103"/>
      <c r="C136" s="103"/>
      <c r="D136" s="103"/>
      <c r="E136" s="103"/>
      <c r="F136" s="103"/>
      <c r="G136" s="103"/>
      <c r="H136" s="103"/>
      <c r="I136" s="103"/>
      <c r="J136" s="103"/>
      <c r="K136" s="103"/>
      <c r="L136" s="103"/>
    </row>
    <row r="137" spans="1:12" ht="13.5" customHeight="1" x14ac:dyDescent="0.4">
      <c r="D137" s="7" t="s">
        <v>85</v>
      </c>
      <c r="F137" s="18">
        <f>F118-F40</f>
        <v>0</v>
      </c>
      <c r="G137" s="18"/>
      <c r="H137" s="18">
        <f>H118-H40</f>
        <v>0</v>
      </c>
      <c r="J137" s="18">
        <f>J118-J40</f>
        <v>0</v>
      </c>
      <c r="K137" s="18"/>
      <c r="L137" s="18">
        <f>L118-L40</f>
        <v>0</v>
      </c>
    </row>
    <row r="138" spans="1:12" ht="18" customHeight="1" x14ac:dyDescent="0.4"/>
    <row r="139" spans="1:12" ht="18" customHeight="1" x14ac:dyDescent="0.4"/>
  </sheetData>
  <mergeCells count="23">
    <mergeCell ref="A2:L2"/>
    <mergeCell ref="A3:L3"/>
    <mergeCell ref="F5:L5"/>
    <mergeCell ref="F6:H6"/>
    <mergeCell ref="J6:L6"/>
    <mergeCell ref="A4:L4"/>
    <mergeCell ref="A10:C10"/>
    <mergeCell ref="A49:L49"/>
    <mergeCell ref="A51:L51"/>
    <mergeCell ref="A97:L97"/>
    <mergeCell ref="A57:C57"/>
    <mergeCell ref="A95:L95"/>
    <mergeCell ref="F52:L52"/>
    <mergeCell ref="J53:L53"/>
    <mergeCell ref="F98:L98"/>
    <mergeCell ref="F53:H53"/>
    <mergeCell ref="A47:L47"/>
    <mergeCell ref="A136:L136"/>
    <mergeCell ref="A93:L93"/>
    <mergeCell ref="A50:L50"/>
    <mergeCell ref="A96:L96"/>
    <mergeCell ref="J99:L99"/>
    <mergeCell ref="F99:H99"/>
  </mergeCells>
  <phoneticPr fontId="0" type="noConversion"/>
  <pageMargins left="0.83" right="0.196850393700787" top="0.67" bottom="0" header="0.43" footer="0"/>
  <pageSetup paperSize="9" fitToHeight="4" orientation="portrait" useFirstPageNumber="1" r:id="rId1"/>
  <headerFooter alignWithMargins="0">
    <oddFooter>&amp;C&amp;P</oddFooter>
  </headerFooter>
  <rowBreaks count="2" manualBreakCount="2">
    <brk id="47" max="11" man="1"/>
    <brk id="9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55"/>
  <sheetViews>
    <sheetView view="pageBreakPreview" topLeftCell="A18" zoomScaleNormal="86" zoomScaleSheetLayoutView="100" workbookViewId="0">
      <selection activeCell="F143" sqref="F143"/>
    </sheetView>
  </sheetViews>
  <sheetFormatPr defaultColWidth="9.140625" defaultRowHeight="18" x14ac:dyDescent="0.4"/>
  <cols>
    <col min="1" max="1" width="39.42578125" style="4" customWidth="1"/>
    <col min="2" max="2" width="6.5703125" style="4" customWidth="1"/>
    <col min="3" max="3" width="0.7109375" style="4" customWidth="1"/>
    <col min="4" max="4" width="13.42578125" style="4" customWidth="1"/>
    <col min="5" max="5" width="1" style="4" customWidth="1"/>
    <col min="6" max="6" width="12.28515625" style="4" customWidth="1"/>
    <col min="7" max="7" width="1" style="4" customWidth="1"/>
    <col min="8" max="8" width="11.85546875" style="4" customWidth="1"/>
    <col min="9" max="9" width="1" style="4" hidden="1" customWidth="1"/>
    <col min="10" max="10" width="11.85546875" style="4" hidden="1" customWidth="1"/>
    <col min="11" max="11" width="1.28515625" style="4" hidden="1" customWidth="1"/>
    <col min="12" max="12" width="11.85546875" style="4" hidden="1" customWidth="1"/>
    <col min="13" max="13" width="1.140625" style="4" customWidth="1"/>
    <col min="14" max="14" width="12" style="4" bestFit="1" customWidth="1"/>
    <col min="15" max="15" width="1.140625" style="4" customWidth="1"/>
    <col min="16" max="16" width="12.7109375" style="4" customWidth="1"/>
    <col min="17" max="17" width="1" style="4" customWidth="1"/>
    <col min="18" max="18" width="13.28515625" style="4" customWidth="1"/>
    <col min="19" max="19" width="1" style="4" customWidth="1"/>
    <col min="20" max="20" width="14.7109375" style="4" customWidth="1"/>
    <col min="21" max="21" width="1" style="4" customWidth="1"/>
    <col min="22" max="22" width="13.28515625" style="4" customWidth="1"/>
    <col min="23" max="23" width="1" style="4" customWidth="1"/>
    <col min="24" max="24" width="12.85546875" style="4" bestFit="1" customWidth="1"/>
    <col min="25" max="25" width="0.7109375" style="4" customWidth="1"/>
    <col min="26" max="26" width="11.85546875" style="4" customWidth="1"/>
    <col min="27" max="27" width="0.7109375" style="4" customWidth="1"/>
    <col min="28" max="28" width="14.140625" style="4" customWidth="1"/>
    <col min="29" max="29" width="11.28515625" style="4" hidden="1" customWidth="1"/>
    <col min="30" max="30" width="10.5703125" style="4" customWidth="1"/>
    <col min="31" max="31" width="16.85546875" style="4" customWidth="1"/>
    <col min="32" max="16384" width="9.140625" style="4"/>
  </cols>
  <sheetData>
    <row r="1" spans="1:31" ht="19.5" customHeight="1" x14ac:dyDescent="0.4">
      <c r="Z1" s="108" t="s">
        <v>229</v>
      </c>
      <c r="AA1" s="108"/>
      <c r="AB1" s="108"/>
    </row>
    <row r="2" spans="1:31" x14ac:dyDescent="0.4">
      <c r="A2" s="105" t="s">
        <v>52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</row>
    <row r="3" spans="1:31" x14ac:dyDescent="0.4">
      <c r="A3" s="105" t="s">
        <v>119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</row>
    <row r="4" spans="1:31" x14ac:dyDescent="0.4">
      <c r="A4" s="105" t="s">
        <v>34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</row>
    <row r="5" spans="1:31" x14ac:dyDescent="0.4">
      <c r="A5" s="105" t="s">
        <v>209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</row>
    <row r="6" spans="1:31" ht="5.25" customHeight="1" x14ac:dyDescent="0.4">
      <c r="A6" s="15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ht="17.25" customHeight="1" x14ac:dyDescent="0.4">
      <c r="A7" s="15"/>
      <c r="B7" s="3"/>
      <c r="C7" s="3"/>
      <c r="D7" s="109" t="s">
        <v>13</v>
      </c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</row>
    <row r="8" spans="1:31" x14ac:dyDescent="0.4">
      <c r="D8" s="8"/>
      <c r="E8" s="8"/>
      <c r="F8" s="8"/>
      <c r="G8" s="8"/>
      <c r="H8" s="8"/>
      <c r="I8" s="8"/>
      <c r="J8" s="38" t="s">
        <v>69</v>
      </c>
      <c r="K8" s="18"/>
      <c r="L8" s="18" t="s">
        <v>65</v>
      </c>
      <c r="M8" s="18"/>
      <c r="N8" s="106" t="s">
        <v>19</v>
      </c>
      <c r="O8" s="106"/>
      <c r="P8" s="106"/>
      <c r="Q8" s="76"/>
      <c r="R8" s="110" t="s">
        <v>115</v>
      </c>
      <c r="S8" s="110"/>
      <c r="T8" s="110"/>
      <c r="U8" s="110"/>
      <c r="V8" s="110"/>
      <c r="W8" s="76"/>
      <c r="X8" s="43"/>
      <c r="Y8" s="43"/>
      <c r="Z8" s="43" t="s">
        <v>100</v>
      </c>
    </row>
    <row r="9" spans="1:31" x14ac:dyDescent="0.4">
      <c r="D9" s="8"/>
      <c r="E9" s="8"/>
      <c r="F9" s="18" t="s">
        <v>150</v>
      </c>
      <c r="G9" s="8"/>
      <c r="H9" s="18"/>
      <c r="I9" s="8"/>
      <c r="J9" s="38"/>
      <c r="K9" s="18"/>
      <c r="L9" s="18"/>
      <c r="M9" s="18"/>
      <c r="N9" s="76"/>
      <c r="O9" s="76"/>
      <c r="P9" s="76"/>
      <c r="Q9" s="76"/>
      <c r="R9" s="18" t="s">
        <v>134</v>
      </c>
      <c r="S9" s="76"/>
      <c r="T9" s="68" t="s">
        <v>137</v>
      </c>
      <c r="U9" s="76"/>
      <c r="V9" s="45" t="s">
        <v>106</v>
      </c>
      <c r="W9" s="76"/>
      <c r="X9" s="76" t="s">
        <v>93</v>
      </c>
      <c r="Y9" s="76"/>
      <c r="Z9" s="76" t="s">
        <v>101</v>
      </c>
    </row>
    <row r="10" spans="1:31" x14ac:dyDescent="0.4">
      <c r="D10" s="19" t="s">
        <v>22</v>
      </c>
      <c r="E10" s="19"/>
      <c r="F10" s="18" t="s">
        <v>151</v>
      </c>
      <c r="G10" s="19"/>
      <c r="H10" s="18" t="s">
        <v>65</v>
      </c>
      <c r="I10" s="18"/>
      <c r="J10" s="39" t="s">
        <v>70</v>
      </c>
      <c r="K10" s="18"/>
      <c r="L10" s="18" t="s">
        <v>66</v>
      </c>
      <c r="M10" s="18"/>
      <c r="N10" s="29" t="s">
        <v>23</v>
      </c>
      <c r="O10" s="23"/>
      <c r="P10" s="73"/>
      <c r="Q10" s="73"/>
      <c r="R10" s="7" t="s">
        <v>136</v>
      </c>
      <c r="S10" s="18"/>
      <c r="T10" s="66" t="s">
        <v>138</v>
      </c>
      <c r="U10" s="18"/>
      <c r="V10" s="18" t="s">
        <v>107</v>
      </c>
      <c r="W10" s="73"/>
      <c r="X10" s="76" t="s">
        <v>94</v>
      </c>
      <c r="Y10" s="76"/>
      <c r="Z10" s="76" t="s">
        <v>102</v>
      </c>
    </row>
    <row r="11" spans="1:31" x14ac:dyDescent="0.4">
      <c r="B11" s="72" t="s">
        <v>40</v>
      </c>
      <c r="D11" s="24" t="s">
        <v>24</v>
      </c>
      <c r="E11" s="21"/>
      <c r="F11" s="75" t="s">
        <v>25</v>
      </c>
      <c r="G11" s="21"/>
      <c r="H11" s="75" t="s">
        <v>66</v>
      </c>
      <c r="I11" s="20"/>
      <c r="J11" s="40" t="s">
        <v>71</v>
      </c>
      <c r="K11" s="20"/>
      <c r="L11" s="75"/>
      <c r="M11" s="20"/>
      <c r="N11" s="30" t="s">
        <v>20</v>
      </c>
      <c r="O11" s="23"/>
      <c r="P11" s="74" t="s">
        <v>3</v>
      </c>
      <c r="Q11" s="76"/>
      <c r="R11" s="75" t="s">
        <v>135</v>
      </c>
      <c r="S11" s="20"/>
      <c r="T11" s="67" t="s">
        <v>139</v>
      </c>
      <c r="U11" s="20"/>
      <c r="V11" s="75" t="s">
        <v>114</v>
      </c>
      <c r="W11" s="76"/>
      <c r="X11" s="74"/>
      <c r="Y11" s="76"/>
      <c r="Z11" s="74" t="s">
        <v>103</v>
      </c>
      <c r="AB11" s="72" t="s">
        <v>28</v>
      </c>
      <c r="AE11" s="20"/>
    </row>
    <row r="12" spans="1:31" x14ac:dyDescent="0.4">
      <c r="C12" s="20"/>
      <c r="N12" s="76"/>
      <c r="O12" s="20"/>
      <c r="P12" s="27"/>
      <c r="Q12" s="27"/>
      <c r="R12" s="27"/>
      <c r="S12" s="27"/>
      <c r="T12" s="27"/>
      <c r="U12" s="27"/>
      <c r="V12" s="27"/>
      <c r="W12" s="27"/>
      <c r="X12" s="27"/>
      <c r="Y12" s="21"/>
      <c r="Z12" s="21"/>
      <c r="AB12" s="27"/>
    </row>
    <row r="13" spans="1:31" x14ac:dyDescent="0.4">
      <c r="A13" s="4" t="s">
        <v>190</v>
      </c>
      <c r="D13" s="11">
        <v>1031660147.25</v>
      </c>
      <c r="E13" s="11"/>
      <c r="F13" s="11">
        <v>669983717.94000006</v>
      </c>
      <c r="G13" s="11"/>
      <c r="H13" s="11">
        <v>29008465.079999998</v>
      </c>
      <c r="I13" s="11"/>
      <c r="J13" s="11">
        <v>0</v>
      </c>
      <c r="K13" s="11"/>
      <c r="L13" s="11">
        <v>0</v>
      </c>
      <c r="M13" s="11"/>
      <c r="N13" s="11">
        <v>97705272.879999995</v>
      </c>
      <c r="O13" s="11"/>
      <c r="P13" s="11">
        <v>1359033915.2500002</v>
      </c>
      <c r="Q13" s="11"/>
      <c r="R13" s="11">
        <v>-8675530.0099999979</v>
      </c>
      <c r="S13" s="11"/>
      <c r="T13" s="11">
        <v>0</v>
      </c>
      <c r="U13" s="11"/>
      <c r="V13" s="11">
        <f>+T13+R13</f>
        <v>-8675530.0099999979</v>
      </c>
      <c r="W13" s="11"/>
      <c r="X13" s="11">
        <f>SUM(D13:P13)+V13</f>
        <v>3178715988.3900003</v>
      </c>
      <c r="Y13" s="11"/>
      <c r="Z13" s="11">
        <v>171232833.56999999</v>
      </c>
      <c r="AA13" s="34"/>
      <c r="AB13" s="11">
        <f>+X13+Z13</f>
        <v>3349948821.9600005</v>
      </c>
    </row>
    <row r="14" spans="1:31" ht="8.25" customHeight="1" x14ac:dyDescent="0.4"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8"/>
      <c r="AB14" s="11"/>
    </row>
    <row r="15" spans="1:31" x14ac:dyDescent="0.4">
      <c r="A15" s="4" t="s">
        <v>120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8"/>
      <c r="AB15" s="11"/>
    </row>
    <row r="16" spans="1:31" x14ac:dyDescent="0.4">
      <c r="A16" s="4" t="s">
        <v>164</v>
      </c>
      <c r="B16" s="7"/>
      <c r="D16" s="11">
        <v>16893908.91</v>
      </c>
      <c r="E16" s="11"/>
      <c r="F16" s="11">
        <v>12114556.17</v>
      </c>
      <c r="G16" s="11"/>
      <c r="H16" s="11">
        <v>-29008465.079999998</v>
      </c>
      <c r="I16" s="11"/>
      <c r="J16" s="11"/>
      <c r="K16" s="11"/>
      <c r="L16" s="11"/>
      <c r="M16" s="11"/>
      <c r="N16" s="11">
        <v>0</v>
      </c>
      <c r="O16" s="8"/>
      <c r="P16" s="11">
        <v>0</v>
      </c>
      <c r="Q16" s="11"/>
      <c r="R16" s="11">
        <v>0</v>
      </c>
      <c r="S16" s="11"/>
      <c r="T16" s="11">
        <v>0</v>
      </c>
      <c r="U16" s="11"/>
      <c r="V16" s="11">
        <f t="shared" ref="V16:V18" si="0">+T16+R16</f>
        <v>0</v>
      </c>
      <c r="W16" s="11"/>
      <c r="X16" s="11">
        <f t="shared" ref="X16:X18" si="1">SUM(D16:P16)+V16</f>
        <v>0</v>
      </c>
      <c r="Y16" s="11"/>
      <c r="Z16" s="11">
        <v>0</v>
      </c>
      <c r="AA16" s="8"/>
      <c r="AB16" s="11">
        <f t="shared" ref="AB16:AB18" si="2">+X16+Z16</f>
        <v>0</v>
      </c>
    </row>
    <row r="17" spans="1:30" hidden="1" x14ac:dyDescent="0.4">
      <c r="A17" s="4" t="s">
        <v>182</v>
      </c>
      <c r="B17" s="7"/>
      <c r="D17" s="11">
        <v>0</v>
      </c>
      <c r="E17" s="11"/>
      <c r="F17" s="11">
        <v>0</v>
      </c>
      <c r="G17" s="11"/>
      <c r="H17" s="11">
        <v>0</v>
      </c>
      <c r="I17" s="11"/>
      <c r="J17" s="11"/>
      <c r="K17" s="11"/>
      <c r="L17" s="11"/>
      <c r="M17" s="11"/>
      <c r="N17" s="11">
        <v>0</v>
      </c>
      <c r="O17" s="8"/>
      <c r="P17" s="11">
        <v>0</v>
      </c>
      <c r="Q17" s="11"/>
      <c r="R17" s="11">
        <v>0</v>
      </c>
      <c r="S17" s="11"/>
      <c r="T17" s="11">
        <v>0</v>
      </c>
      <c r="U17" s="11"/>
      <c r="V17" s="11"/>
      <c r="W17" s="11"/>
      <c r="X17" s="11">
        <f t="shared" ref="X17" si="3">SUM(D17:P17)+V17</f>
        <v>0</v>
      </c>
      <c r="Y17" s="11"/>
      <c r="Z17" s="11">
        <v>0</v>
      </c>
      <c r="AA17" s="8"/>
      <c r="AB17" s="11">
        <f t="shared" ref="AB17" si="4">+X17+Z17</f>
        <v>0</v>
      </c>
    </row>
    <row r="18" spans="1:30" x14ac:dyDescent="0.4">
      <c r="A18" s="4" t="s">
        <v>165</v>
      </c>
      <c r="B18" s="7"/>
      <c r="D18" s="11">
        <v>0</v>
      </c>
      <c r="E18" s="11"/>
      <c r="F18" s="11">
        <v>0</v>
      </c>
      <c r="G18" s="11"/>
      <c r="H18" s="11">
        <v>130868.49</v>
      </c>
      <c r="I18" s="11"/>
      <c r="J18" s="11"/>
      <c r="K18" s="11"/>
      <c r="L18" s="11"/>
      <c r="M18" s="11"/>
      <c r="N18" s="11">
        <v>0</v>
      </c>
      <c r="O18" s="8"/>
      <c r="P18" s="11">
        <v>0</v>
      </c>
      <c r="Q18" s="11"/>
      <c r="R18" s="11">
        <v>0</v>
      </c>
      <c r="S18" s="11"/>
      <c r="T18" s="11">
        <v>0</v>
      </c>
      <c r="U18" s="11"/>
      <c r="V18" s="11">
        <f t="shared" si="0"/>
        <v>0</v>
      </c>
      <c r="W18" s="11"/>
      <c r="X18" s="11">
        <f t="shared" si="1"/>
        <v>130868.49</v>
      </c>
      <c r="Y18" s="11"/>
      <c r="Z18" s="11">
        <v>0</v>
      </c>
      <c r="AA18" s="8"/>
      <c r="AB18" s="11">
        <f t="shared" si="2"/>
        <v>130868.49</v>
      </c>
    </row>
    <row r="19" spans="1:30" hidden="1" x14ac:dyDescent="0.4">
      <c r="A19" s="4" t="s">
        <v>133</v>
      </c>
      <c r="B19" s="7">
        <v>22</v>
      </c>
      <c r="D19" s="11">
        <v>0</v>
      </c>
      <c r="E19" s="11"/>
      <c r="F19" s="11">
        <v>0</v>
      </c>
      <c r="G19" s="11"/>
      <c r="H19" s="11">
        <v>0</v>
      </c>
      <c r="I19" s="11"/>
      <c r="J19" s="11"/>
      <c r="K19" s="11"/>
      <c r="L19" s="11"/>
      <c r="M19" s="11"/>
      <c r="N19" s="11">
        <v>0</v>
      </c>
      <c r="O19" s="8"/>
      <c r="P19" s="11">
        <v>0</v>
      </c>
      <c r="Q19" s="11"/>
      <c r="R19" s="11">
        <v>0</v>
      </c>
      <c r="S19" s="11"/>
      <c r="T19" s="11">
        <v>0</v>
      </c>
      <c r="U19" s="11"/>
      <c r="V19" s="11">
        <f>+T19+R19</f>
        <v>0</v>
      </c>
      <c r="W19" s="11"/>
      <c r="X19" s="11">
        <f>SUM(D19:P19)+V19</f>
        <v>0</v>
      </c>
      <c r="Y19" s="11"/>
      <c r="Z19" s="11">
        <v>0</v>
      </c>
      <c r="AA19" s="8"/>
      <c r="AB19" s="11">
        <f>+X19+Z19</f>
        <v>0</v>
      </c>
    </row>
    <row r="20" spans="1:30" hidden="1" x14ac:dyDescent="0.4">
      <c r="A20" s="4" t="s">
        <v>166</v>
      </c>
      <c r="B20" s="7"/>
      <c r="D20" s="11">
        <v>0</v>
      </c>
      <c r="E20" s="11"/>
      <c r="F20" s="11">
        <v>0</v>
      </c>
      <c r="G20" s="11"/>
      <c r="H20" s="11">
        <v>0</v>
      </c>
      <c r="I20" s="11"/>
      <c r="J20" s="11"/>
      <c r="K20" s="11"/>
      <c r="L20" s="11"/>
      <c r="M20" s="11"/>
      <c r="N20" s="11">
        <v>0</v>
      </c>
      <c r="O20" s="8"/>
      <c r="P20" s="11">
        <f>-N20</f>
        <v>0</v>
      </c>
      <c r="Q20" s="11"/>
      <c r="R20" s="11">
        <v>0</v>
      </c>
      <c r="S20" s="11"/>
      <c r="T20" s="11">
        <v>0</v>
      </c>
      <c r="U20" s="11"/>
      <c r="V20" s="11">
        <f t="shared" ref="V20" si="5">+T20+R20</f>
        <v>0</v>
      </c>
      <c r="W20" s="11"/>
      <c r="X20" s="11">
        <f t="shared" ref="X20" si="6">SUM(D20:P20)+V20</f>
        <v>0</v>
      </c>
      <c r="Y20" s="11"/>
      <c r="Z20" s="11">
        <v>0</v>
      </c>
      <c r="AA20" s="8"/>
      <c r="AB20" s="11">
        <f t="shared" ref="AB20" si="7">+X20+Z20</f>
        <v>0</v>
      </c>
    </row>
    <row r="21" spans="1:30" x14ac:dyDescent="0.4">
      <c r="A21" s="4" t="s">
        <v>233</v>
      </c>
      <c r="B21" s="7"/>
      <c r="D21" s="11">
        <v>0</v>
      </c>
      <c r="E21" s="11"/>
      <c r="F21" s="11">
        <v>0</v>
      </c>
      <c r="G21" s="11"/>
      <c r="H21" s="11">
        <v>0</v>
      </c>
      <c r="I21" s="11"/>
      <c r="J21" s="11"/>
      <c r="K21" s="11"/>
      <c r="L21" s="11"/>
      <c r="M21" s="11"/>
      <c r="N21" s="11">
        <v>0</v>
      </c>
      <c r="O21" s="11"/>
      <c r="P21" s="11">
        <f>+'งบกำไรขาดทุน Q1_66'!H34</f>
        <v>41117096.699999981</v>
      </c>
      <c r="Q21" s="11"/>
      <c r="R21" s="11">
        <f>+'งบกำไรขาดทุน Q1_66'!H62</f>
        <v>1292036.82</v>
      </c>
      <c r="S21" s="11"/>
      <c r="T21" s="11">
        <f>-T23</f>
        <v>-230282.4</v>
      </c>
      <c r="U21" s="11"/>
      <c r="V21" s="11">
        <f>+T21+R21</f>
        <v>1061754.4200000002</v>
      </c>
      <c r="W21" s="11"/>
      <c r="X21" s="11">
        <f>SUM(D21:P21)+V21</f>
        <v>42178851.119999982</v>
      </c>
      <c r="Y21" s="11"/>
      <c r="Z21" s="11">
        <v>-206172.73</v>
      </c>
      <c r="AA21" s="34"/>
      <c r="AB21" s="11">
        <f>+X21+Z21</f>
        <v>41972678.389999986</v>
      </c>
    </row>
    <row r="22" spans="1:30" x14ac:dyDescent="0.4">
      <c r="A22" s="4" t="s">
        <v>157</v>
      </c>
      <c r="B22" s="7"/>
      <c r="D22" s="11"/>
      <c r="E22" s="11"/>
      <c r="F22" s="11"/>
      <c r="G22" s="8"/>
      <c r="H22" s="11"/>
      <c r="I22" s="11"/>
      <c r="J22" s="11"/>
      <c r="K22" s="11"/>
      <c r="L22" s="11"/>
      <c r="M22" s="11"/>
      <c r="N22" s="11"/>
      <c r="O22" s="8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34"/>
      <c r="AB22" s="11"/>
    </row>
    <row r="23" spans="1:30" x14ac:dyDescent="0.4">
      <c r="A23" s="4" t="s">
        <v>158</v>
      </c>
      <c r="B23" s="7"/>
      <c r="D23" s="11">
        <v>0</v>
      </c>
      <c r="E23" s="11"/>
      <c r="F23" s="11">
        <v>0</v>
      </c>
      <c r="G23" s="11"/>
      <c r="H23" s="11">
        <v>0</v>
      </c>
      <c r="I23" s="11"/>
      <c r="J23" s="11"/>
      <c r="K23" s="11"/>
      <c r="L23" s="11"/>
      <c r="M23" s="11"/>
      <c r="N23" s="11">
        <v>0</v>
      </c>
      <c r="O23" s="8"/>
      <c r="P23" s="11">
        <v>-230282.4</v>
      </c>
      <c r="Q23" s="11"/>
      <c r="R23" s="11">
        <v>0</v>
      </c>
      <c r="S23" s="11"/>
      <c r="T23" s="11">
        <f>-P23</f>
        <v>230282.4</v>
      </c>
      <c r="U23" s="11"/>
      <c r="V23" s="11">
        <f>+T23+R23</f>
        <v>230282.4</v>
      </c>
      <c r="W23" s="11"/>
      <c r="X23" s="11">
        <f>SUM(D23:P23)+V23</f>
        <v>0</v>
      </c>
      <c r="Y23" s="11"/>
      <c r="Z23" s="11">
        <v>0</v>
      </c>
      <c r="AA23" s="8"/>
      <c r="AB23" s="11">
        <f>+X23+Z23</f>
        <v>0</v>
      </c>
    </row>
    <row r="24" spans="1:30" ht="9" customHeight="1" x14ac:dyDescent="0.4">
      <c r="B24" s="7"/>
      <c r="D24" s="53"/>
      <c r="E24" s="11"/>
      <c r="F24" s="53"/>
      <c r="G24" s="34"/>
      <c r="H24" s="53"/>
      <c r="I24" s="11"/>
      <c r="J24" s="11"/>
      <c r="K24" s="11"/>
      <c r="L24" s="11"/>
      <c r="M24" s="11"/>
      <c r="N24" s="53"/>
      <c r="O24" s="51"/>
      <c r="P24" s="53"/>
      <c r="Q24" s="11"/>
      <c r="R24" s="53"/>
      <c r="S24" s="11"/>
      <c r="T24" s="53"/>
      <c r="U24" s="11"/>
      <c r="V24" s="53"/>
      <c r="W24" s="11"/>
      <c r="X24" s="53"/>
      <c r="Y24" s="11"/>
      <c r="Z24" s="53"/>
      <c r="AA24" s="11"/>
      <c r="AB24" s="53"/>
    </row>
    <row r="25" spans="1:30" ht="18.75" thickBot="1" x14ac:dyDescent="0.45">
      <c r="A25" s="4" t="s">
        <v>210</v>
      </c>
      <c r="D25" s="60">
        <f>SUM(D13:D24)</f>
        <v>1048554056.16</v>
      </c>
      <c r="E25" s="11"/>
      <c r="F25" s="60">
        <f>SUM(F13:F24)</f>
        <v>682098274.11000001</v>
      </c>
      <c r="G25" s="8"/>
      <c r="H25" s="60">
        <f>SUM(H13:H24)</f>
        <v>130868.49</v>
      </c>
      <c r="I25" s="11"/>
      <c r="J25" s="60">
        <f>SUM(J13:J24)</f>
        <v>0</v>
      </c>
      <c r="K25" s="11"/>
      <c r="L25" s="60">
        <f>SUM(L13:L24)</f>
        <v>0</v>
      </c>
      <c r="M25" s="11"/>
      <c r="N25" s="60">
        <f>SUM(N13:N24)</f>
        <v>97705272.879999995</v>
      </c>
      <c r="O25" s="8"/>
      <c r="P25" s="60">
        <f>SUM(P13:P24)</f>
        <v>1399920729.5500002</v>
      </c>
      <c r="Q25" s="11"/>
      <c r="R25" s="60">
        <f>SUM(R13:R24)</f>
        <v>-7383493.1899999976</v>
      </c>
      <c r="S25" s="11"/>
      <c r="T25" s="60">
        <f>SUM(T13:T24)</f>
        <v>0</v>
      </c>
      <c r="U25" s="11"/>
      <c r="V25" s="60">
        <f>SUM(V13:V24)</f>
        <v>-7383493.1899999976</v>
      </c>
      <c r="W25" s="11"/>
      <c r="X25" s="60">
        <f>SUM(X13:X24)</f>
        <v>3221025708</v>
      </c>
      <c r="Y25" s="11"/>
      <c r="Z25" s="60">
        <f>SUM(Z13:Z24)</f>
        <v>171026660.84</v>
      </c>
      <c r="AA25" s="34"/>
      <c r="AB25" s="60">
        <f>SUM(AB13:AB24)</f>
        <v>3392052368.8400002</v>
      </c>
    </row>
    <row r="26" spans="1:30" ht="11.25" customHeight="1" thickTop="1" x14ac:dyDescent="0.4">
      <c r="A26" s="46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11"/>
      <c r="Y26" s="34"/>
      <c r="Z26" s="34"/>
      <c r="AA26" s="34"/>
      <c r="AB26" s="34"/>
    </row>
    <row r="27" spans="1:30" x14ac:dyDescent="0.4">
      <c r="A27" s="4" t="s">
        <v>211</v>
      </c>
      <c r="D27" s="11">
        <v>1164401069.76</v>
      </c>
      <c r="E27" s="11"/>
      <c r="F27" s="11">
        <v>688264273.17000008</v>
      </c>
      <c r="G27" s="11"/>
      <c r="H27" s="11">
        <v>0</v>
      </c>
      <c r="I27" s="11"/>
      <c r="J27" s="11">
        <v>0</v>
      </c>
      <c r="K27" s="11"/>
      <c r="L27" s="11">
        <v>0</v>
      </c>
      <c r="M27" s="11"/>
      <c r="N27" s="11">
        <v>101508576.81</v>
      </c>
      <c r="O27" s="11"/>
      <c r="P27" s="11">
        <v>640369161.44000018</v>
      </c>
      <c r="Q27" s="11"/>
      <c r="R27" s="11">
        <v>17740596.210000001</v>
      </c>
      <c r="S27" s="11"/>
      <c r="T27" s="11">
        <v>0</v>
      </c>
      <c r="U27" s="11"/>
      <c r="V27" s="11">
        <f>+T27+R27</f>
        <v>17740596.210000001</v>
      </c>
      <c r="W27" s="11"/>
      <c r="X27" s="11">
        <f>SUM(D27:P27)+V27</f>
        <v>2612283677.3900003</v>
      </c>
      <c r="Y27" s="11"/>
      <c r="Z27" s="11">
        <v>62855854.489999987</v>
      </c>
      <c r="AA27" s="34"/>
      <c r="AB27" s="11">
        <f>+X27+Z27</f>
        <v>2675139531.8800001</v>
      </c>
      <c r="AD27" s="46">
        <f>AB27-'งบแสดงฐานะการเงิน Q1_66'!H117</f>
        <v>0</v>
      </c>
    </row>
    <row r="28" spans="1:30" ht="7.5" customHeight="1" x14ac:dyDescent="0.4"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8"/>
      <c r="AB28" s="11"/>
    </row>
    <row r="29" spans="1:30" x14ac:dyDescent="0.4">
      <c r="A29" s="4" t="s">
        <v>120</v>
      </c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8"/>
      <c r="AB29" s="11"/>
    </row>
    <row r="30" spans="1:30" hidden="1" x14ac:dyDescent="0.4">
      <c r="A30" s="4" t="s">
        <v>164</v>
      </c>
      <c r="B30" s="7"/>
      <c r="D30" s="11">
        <v>0</v>
      </c>
      <c r="E30" s="11"/>
      <c r="F30" s="11">
        <v>0</v>
      </c>
      <c r="G30" s="11"/>
      <c r="H30" s="11">
        <v>0</v>
      </c>
      <c r="I30" s="11"/>
      <c r="J30" s="11"/>
      <c r="K30" s="11"/>
      <c r="L30" s="11"/>
      <c r="M30" s="11"/>
      <c r="N30" s="11">
        <v>0</v>
      </c>
      <c r="O30" s="8"/>
      <c r="P30" s="11">
        <v>0</v>
      </c>
      <c r="Q30" s="11"/>
      <c r="R30" s="11">
        <v>0</v>
      </c>
      <c r="S30" s="11"/>
      <c r="T30" s="11">
        <v>0</v>
      </c>
      <c r="U30" s="11"/>
      <c r="V30" s="11">
        <f t="shared" ref="V30" si="8">+T30+R30</f>
        <v>0</v>
      </c>
      <c r="W30" s="11"/>
      <c r="X30" s="11">
        <f t="shared" ref="X30" si="9">SUM(D30:P30)+V30</f>
        <v>0</v>
      </c>
      <c r="Y30" s="11"/>
      <c r="Z30" s="11">
        <v>0</v>
      </c>
      <c r="AA30" s="8"/>
      <c r="AB30" s="11">
        <f t="shared" ref="AB30" si="10">+X30+Z30</f>
        <v>0</v>
      </c>
    </row>
    <row r="31" spans="1:30" hidden="1" x14ac:dyDescent="0.4">
      <c r="A31" s="4" t="s">
        <v>197</v>
      </c>
      <c r="B31" s="7"/>
      <c r="D31" s="11">
        <v>0</v>
      </c>
      <c r="E31" s="11"/>
      <c r="F31" s="11">
        <v>0</v>
      </c>
      <c r="G31" s="11"/>
      <c r="H31" s="11">
        <v>0</v>
      </c>
      <c r="I31" s="11"/>
      <c r="J31" s="11"/>
      <c r="K31" s="11"/>
      <c r="L31" s="11"/>
      <c r="M31" s="11"/>
      <c r="N31" s="11">
        <v>0</v>
      </c>
      <c r="O31" s="8"/>
      <c r="P31" s="11">
        <v>0</v>
      </c>
      <c r="Q31" s="11"/>
      <c r="R31" s="11">
        <v>0</v>
      </c>
      <c r="S31" s="11"/>
      <c r="T31" s="11">
        <v>0</v>
      </c>
      <c r="U31" s="11"/>
      <c r="V31" s="11">
        <f t="shared" ref="V31" si="11">+T31+R31</f>
        <v>0</v>
      </c>
      <c r="W31" s="11"/>
      <c r="X31" s="11">
        <f t="shared" ref="X31" si="12">SUM(D31:P31)+V31</f>
        <v>0</v>
      </c>
      <c r="Y31" s="11"/>
      <c r="Z31" s="11">
        <v>0</v>
      </c>
      <c r="AA31" s="8"/>
      <c r="AB31" s="11">
        <f t="shared" ref="AB31" si="13">+X31+Z31</f>
        <v>0</v>
      </c>
    </row>
    <row r="32" spans="1:30" hidden="1" x14ac:dyDescent="0.4">
      <c r="A32" s="4" t="s">
        <v>133</v>
      </c>
      <c r="B32" s="7">
        <v>22</v>
      </c>
      <c r="D32" s="11">
        <v>0</v>
      </c>
      <c r="E32" s="11"/>
      <c r="F32" s="11">
        <v>0</v>
      </c>
      <c r="G32" s="11"/>
      <c r="H32" s="11">
        <v>0</v>
      </c>
      <c r="I32" s="11"/>
      <c r="J32" s="11"/>
      <c r="K32" s="11"/>
      <c r="L32" s="11"/>
      <c r="M32" s="11"/>
      <c r="N32" s="11">
        <v>0</v>
      </c>
      <c r="O32" s="8"/>
      <c r="P32" s="11">
        <v>0</v>
      </c>
      <c r="Q32" s="11"/>
      <c r="R32" s="11">
        <v>0</v>
      </c>
      <c r="S32" s="11"/>
      <c r="T32" s="11">
        <v>0</v>
      </c>
      <c r="U32" s="11"/>
      <c r="V32" s="11">
        <f>+T32+R32</f>
        <v>0</v>
      </c>
      <c r="W32" s="11"/>
      <c r="X32" s="11">
        <f>SUM(D32:P32)+V32</f>
        <v>0</v>
      </c>
      <c r="Y32" s="11"/>
      <c r="Z32" s="11">
        <v>0</v>
      </c>
      <c r="AA32" s="8"/>
      <c r="AB32" s="11">
        <f>+X32+Z32</f>
        <v>0</v>
      </c>
    </row>
    <row r="33" spans="1:30" hidden="1" x14ac:dyDescent="0.4">
      <c r="A33" s="4" t="s">
        <v>166</v>
      </c>
      <c r="B33" s="7"/>
      <c r="D33" s="11">
        <v>0</v>
      </c>
      <c r="E33" s="11"/>
      <c r="F33" s="11">
        <v>0</v>
      </c>
      <c r="G33" s="11"/>
      <c r="H33" s="11">
        <v>0</v>
      </c>
      <c r="I33" s="11"/>
      <c r="J33" s="11"/>
      <c r="K33" s="11"/>
      <c r="L33" s="11"/>
      <c r="M33" s="11"/>
      <c r="N33" s="11">
        <v>0</v>
      </c>
      <c r="O33" s="8"/>
      <c r="P33" s="11">
        <f>-N33</f>
        <v>0</v>
      </c>
      <c r="Q33" s="11"/>
      <c r="R33" s="11">
        <v>0</v>
      </c>
      <c r="S33" s="11"/>
      <c r="T33" s="11">
        <v>0</v>
      </c>
      <c r="U33" s="11"/>
      <c r="V33" s="11">
        <f t="shared" ref="V33" si="14">+T33+R33</f>
        <v>0</v>
      </c>
      <c r="W33" s="11"/>
      <c r="X33" s="11">
        <f t="shared" ref="X33" si="15">SUM(D33:P33)+V33</f>
        <v>0</v>
      </c>
      <c r="Y33" s="11"/>
      <c r="Z33" s="11">
        <v>0</v>
      </c>
      <c r="AA33" s="8"/>
      <c r="AB33" s="11">
        <f t="shared" ref="AB33" si="16">+X33+Z33</f>
        <v>0</v>
      </c>
    </row>
    <row r="34" spans="1:30" x14ac:dyDescent="0.4">
      <c r="A34" s="4" t="s">
        <v>233</v>
      </c>
      <c r="B34" s="7"/>
      <c r="D34" s="11">
        <v>0</v>
      </c>
      <c r="E34" s="11"/>
      <c r="F34" s="11">
        <v>0</v>
      </c>
      <c r="G34" s="11"/>
      <c r="H34" s="11">
        <v>0</v>
      </c>
      <c r="I34" s="11"/>
      <c r="J34" s="11"/>
      <c r="K34" s="11"/>
      <c r="L34" s="11"/>
      <c r="M34" s="11"/>
      <c r="N34" s="11">
        <v>0</v>
      </c>
      <c r="O34" s="11"/>
      <c r="P34" s="11">
        <f>+'งบกำไรขาดทุน Q1_66'!F34</f>
        <v>88419301.730000004</v>
      </c>
      <c r="Q34" s="11"/>
      <c r="R34" s="11">
        <f>+'งบกำไรขาดทุน Q1_66'!F62</f>
        <v>477033.67</v>
      </c>
      <c r="S34" s="11"/>
      <c r="T34" s="11">
        <f>-T36</f>
        <v>0</v>
      </c>
      <c r="U34" s="11"/>
      <c r="V34" s="11">
        <f>+T34+R34</f>
        <v>477033.67</v>
      </c>
      <c r="W34" s="11"/>
      <c r="X34" s="11">
        <f>SUM(D34:P34)+V34</f>
        <v>88896335.400000006</v>
      </c>
      <c r="Y34" s="11"/>
      <c r="Z34" s="11">
        <f>+'งบกำไรขาดทุน Q1_66'!F35</f>
        <v>-214804.89</v>
      </c>
      <c r="AA34" s="11"/>
      <c r="AB34" s="11">
        <f>+X34+Z34</f>
        <v>88681530.510000005</v>
      </c>
    </row>
    <row r="35" spans="1:30" hidden="1" x14ac:dyDescent="0.4">
      <c r="A35" s="4" t="s">
        <v>157</v>
      </c>
      <c r="B35" s="7"/>
      <c r="D35" s="11"/>
      <c r="E35" s="11"/>
      <c r="F35" s="11"/>
      <c r="G35" s="8"/>
      <c r="H35" s="11"/>
      <c r="I35" s="11"/>
      <c r="J35" s="11"/>
      <c r="K35" s="11"/>
      <c r="L35" s="11"/>
      <c r="M35" s="11"/>
      <c r="N35" s="11"/>
      <c r="O35" s="8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34"/>
      <c r="AB35" s="11"/>
    </row>
    <row r="36" spans="1:30" hidden="1" x14ac:dyDescent="0.4">
      <c r="A36" s="4" t="s">
        <v>158</v>
      </c>
      <c r="B36" s="7"/>
      <c r="D36" s="11">
        <v>0</v>
      </c>
      <c r="E36" s="11"/>
      <c r="F36" s="11">
        <v>0</v>
      </c>
      <c r="G36" s="11"/>
      <c r="H36" s="11">
        <v>0</v>
      </c>
      <c r="I36" s="11"/>
      <c r="J36" s="11"/>
      <c r="K36" s="11"/>
      <c r="L36" s="11"/>
      <c r="M36" s="11"/>
      <c r="N36" s="11">
        <v>0</v>
      </c>
      <c r="O36" s="8"/>
      <c r="P36" s="11">
        <v>0</v>
      </c>
      <c r="Q36" s="11"/>
      <c r="R36" s="11">
        <v>0</v>
      </c>
      <c r="S36" s="11"/>
      <c r="T36" s="11">
        <f>-P36</f>
        <v>0</v>
      </c>
      <c r="U36" s="11"/>
      <c r="V36" s="11">
        <f>+T36+R36</f>
        <v>0</v>
      </c>
      <c r="W36" s="11"/>
      <c r="X36" s="11">
        <f>SUM(D36:P36)+V36</f>
        <v>0</v>
      </c>
      <c r="Y36" s="11"/>
      <c r="Z36" s="11">
        <v>0</v>
      </c>
      <c r="AA36" s="8"/>
      <c r="AB36" s="11">
        <f>+X36+Z36</f>
        <v>0</v>
      </c>
    </row>
    <row r="37" spans="1:30" ht="8.25" customHeight="1" x14ac:dyDescent="0.4">
      <c r="B37" s="7"/>
      <c r="D37" s="53"/>
      <c r="E37" s="11"/>
      <c r="F37" s="53"/>
      <c r="G37" s="34"/>
      <c r="H37" s="53"/>
      <c r="I37" s="11"/>
      <c r="J37" s="11"/>
      <c r="K37" s="11"/>
      <c r="L37" s="11"/>
      <c r="M37" s="11"/>
      <c r="N37" s="53"/>
      <c r="O37" s="51"/>
      <c r="P37" s="53"/>
      <c r="Q37" s="11"/>
      <c r="R37" s="53"/>
      <c r="S37" s="11"/>
      <c r="T37" s="53"/>
      <c r="U37" s="11"/>
      <c r="V37" s="53"/>
      <c r="W37" s="11"/>
      <c r="X37" s="53"/>
      <c r="Y37" s="11"/>
      <c r="Z37" s="53"/>
      <c r="AA37" s="11"/>
      <c r="AB37" s="53"/>
    </row>
    <row r="38" spans="1:30" ht="18.75" thickBot="1" x14ac:dyDescent="0.45">
      <c r="A38" s="4" t="s">
        <v>212</v>
      </c>
      <c r="D38" s="60">
        <f>SUM(D27:D37)</f>
        <v>1164401069.76</v>
      </c>
      <c r="E38" s="11"/>
      <c r="F38" s="60">
        <f>SUM(F27:F37)</f>
        <v>688264273.17000008</v>
      </c>
      <c r="G38" s="8"/>
      <c r="H38" s="60">
        <f>SUM(H27:H37)</f>
        <v>0</v>
      </c>
      <c r="I38" s="11"/>
      <c r="J38" s="60">
        <f>SUM(J27:J37)</f>
        <v>0</v>
      </c>
      <c r="K38" s="11"/>
      <c r="L38" s="60">
        <f>SUM(L27:L37)</f>
        <v>0</v>
      </c>
      <c r="M38" s="11"/>
      <c r="N38" s="60">
        <f>SUM(N27:N37)</f>
        <v>101508576.81</v>
      </c>
      <c r="O38" s="8"/>
      <c r="P38" s="60">
        <f>SUM(P27:P37)</f>
        <v>728788463.1700002</v>
      </c>
      <c r="Q38" s="11"/>
      <c r="R38" s="60">
        <f>SUM(R27:R37)</f>
        <v>18217629.880000003</v>
      </c>
      <c r="S38" s="11"/>
      <c r="T38" s="60">
        <f>SUM(T27:T37)</f>
        <v>0</v>
      </c>
      <c r="U38" s="11"/>
      <c r="V38" s="60">
        <f>SUM(V27:V37)</f>
        <v>18217629.880000003</v>
      </c>
      <c r="W38" s="11"/>
      <c r="X38" s="60">
        <f>SUM(X27:X37)</f>
        <v>2701180012.7900004</v>
      </c>
      <c r="Y38" s="11"/>
      <c r="Z38" s="60">
        <f>SUM(Z27:Z37)</f>
        <v>62641049.599999987</v>
      </c>
      <c r="AA38" s="34"/>
      <c r="AB38" s="60">
        <f>SUM(AB27:AB37)</f>
        <v>2763821062.3900003</v>
      </c>
      <c r="AD38" s="46">
        <f>AB38-'งบแสดงฐานะการเงิน Q1_66'!F117</f>
        <v>0</v>
      </c>
    </row>
    <row r="39" spans="1:30" ht="8.25" customHeight="1" thickTop="1" x14ac:dyDescent="0.4"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11"/>
      <c r="Y39" s="34"/>
      <c r="Z39" s="34"/>
      <c r="AA39" s="34"/>
      <c r="AB39" s="34"/>
    </row>
    <row r="40" spans="1:30" x14ac:dyDescent="0.4">
      <c r="A40" s="4" t="str">
        <f>+'งบแสดงฐานะการเงิน Q1_66'!A42</f>
        <v>หมายเหตุประกอบงบการเงินระหว่างกาลถือเป็นส่วนหนึ่งของงบการเงินระหว่างกาลนี้</v>
      </c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8"/>
      <c r="AA40" s="34"/>
      <c r="AB40" s="34"/>
    </row>
    <row r="41" spans="1:30" x14ac:dyDescent="0.4"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8"/>
      <c r="AA41" s="34"/>
      <c r="AB41" s="34"/>
    </row>
    <row r="42" spans="1:30" x14ac:dyDescent="0.4"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8"/>
      <c r="AA42" s="34"/>
      <c r="AB42" s="34"/>
    </row>
    <row r="43" spans="1:30" x14ac:dyDescent="0.4"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8"/>
      <c r="AA43" s="34"/>
      <c r="AB43" s="34"/>
    </row>
    <row r="44" spans="1:30" x14ac:dyDescent="0.4"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8"/>
      <c r="AA44" s="34"/>
      <c r="AB44" s="34"/>
    </row>
    <row r="45" spans="1:30" x14ac:dyDescent="0.4"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8"/>
      <c r="AA45" s="34"/>
      <c r="AB45" s="34"/>
    </row>
    <row r="46" spans="1:30" x14ac:dyDescent="0.4"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8"/>
      <c r="AA46" s="34"/>
      <c r="AB46" s="34"/>
    </row>
    <row r="47" spans="1:30" x14ac:dyDescent="0.4"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8"/>
      <c r="AA47" s="34"/>
      <c r="AB47" s="34"/>
    </row>
    <row r="48" spans="1:30" x14ac:dyDescent="0.4"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8"/>
      <c r="AA48" s="34"/>
      <c r="AB48" s="34"/>
    </row>
    <row r="49" spans="1:30" x14ac:dyDescent="0.4"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8"/>
      <c r="AA49" s="34"/>
      <c r="AB49" s="34"/>
    </row>
    <row r="50" spans="1:30" x14ac:dyDescent="0.4"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8"/>
      <c r="AA50" s="34"/>
      <c r="AB50" s="34"/>
    </row>
    <row r="51" spans="1:30" x14ac:dyDescent="0.4"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</row>
    <row r="52" spans="1:30" x14ac:dyDescent="0.4">
      <c r="Z52" s="8"/>
      <c r="AB52" s="28"/>
    </row>
    <row r="53" spans="1:30" s="1" customFormat="1" x14ac:dyDescent="0.4">
      <c r="A53" s="12" t="s">
        <v>21</v>
      </c>
      <c r="C53" s="7"/>
      <c r="D53" s="12"/>
      <c r="E53" s="7"/>
      <c r="F53" s="7"/>
      <c r="G53" s="7"/>
      <c r="Q53" s="7"/>
      <c r="V53" s="12" t="s">
        <v>21</v>
      </c>
      <c r="W53" s="12"/>
      <c r="X53" s="12"/>
      <c r="Y53" s="12"/>
      <c r="Z53" s="12"/>
      <c r="AA53" s="7"/>
      <c r="AD53" s="2"/>
    </row>
    <row r="54" spans="1:30" s="1" customFormat="1" ht="27" customHeight="1" x14ac:dyDescent="0.4">
      <c r="A54" s="103"/>
      <c r="B54" s="103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7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D54" s="2"/>
    </row>
    <row r="55" spans="1:30" ht="17.25" customHeight="1" x14ac:dyDescent="0.4">
      <c r="A55" s="13"/>
    </row>
  </sheetData>
  <mergeCells count="9">
    <mergeCell ref="Z1:AB1"/>
    <mergeCell ref="A54:B54"/>
    <mergeCell ref="N8:P8"/>
    <mergeCell ref="A2:AB2"/>
    <mergeCell ref="A3:AB3"/>
    <mergeCell ref="A4:AB4"/>
    <mergeCell ref="A5:AB5"/>
    <mergeCell ref="D7:AB7"/>
    <mergeCell ref="R8:V8"/>
  </mergeCells>
  <phoneticPr fontId="0" type="noConversion"/>
  <printOptions horizontalCentered="1"/>
  <pageMargins left="0.196850393700787" right="0" top="0.43307086614173201" bottom="0.39" header="0.31496062992126" footer="0"/>
  <pageSetup paperSize="9" scale="77" orientation="landscape" r:id="rId1"/>
  <headerFooter alignWithMargins="0">
    <oddFooter>&amp;C4</oddFooter>
  </headerFooter>
  <colBreaks count="1" manualBreakCount="1">
    <brk id="28" max="4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44"/>
  <sheetViews>
    <sheetView view="pageBreakPreview" topLeftCell="A25" zoomScale="120" zoomScaleNormal="100" zoomScaleSheetLayoutView="120" workbookViewId="0">
      <selection activeCell="F143" sqref="F143"/>
    </sheetView>
  </sheetViews>
  <sheetFormatPr defaultColWidth="9.140625" defaultRowHeight="18" x14ac:dyDescent="0.4"/>
  <cols>
    <col min="1" max="1" width="39.28515625" style="4" customWidth="1"/>
    <col min="2" max="2" width="6.5703125" style="4" customWidth="1"/>
    <col min="3" max="3" width="1.42578125" style="4" customWidth="1"/>
    <col min="4" max="4" width="12.5703125" style="4" customWidth="1"/>
    <col min="5" max="5" width="1.140625" style="4" customWidth="1"/>
    <col min="6" max="6" width="12.7109375" style="4" customWidth="1"/>
    <col min="7" max="7" width="1.42578125" style="4" customWidth="1"/>
    <col min="8" max="8" width="11.85546875" style="4" customWidth="1"/>
    <col min="9" max="9" width="1.42578125" style="4" hidden="1" customWidth="1"/>
    <col min="10" max="10" width="12.42578125" style="4" hidden="1" customWidth="1"/>
    <col min="11" max="11" width="1.42578125" style="4" hidden="1" customWidth="1"/>
    <col min="12" max="12" width="11.85546875" style="4" hidden="1" customWidth="1"/>
    <col min="13" max="13" width="1.42578125" style="4" hidden="1" customWidth="1"/>
    <col min="14" max="14" width="11.85546875" style="4" hidden="1" customWidth="1"/>
    <col min="15" max="15" width="1.42578125" style="4" customWidth="1"/>
    <col min="16" max="16" width="12.85546875" style="4" customWidth="1"/>
    <col min="17" max="17" width="1.42578125" style="4" customWidth="1"/>
    <col min="18" max="18" width="13" style="4" customWidth="1"/>
    <col min="19" max="19" width="1.5703125" style="4" customWidth="1"/>
    <col min="20" max="20" width="15.7109375" style="4" customWidth="1"/>
    <col min="21" max="21" width="1.42578125" style="4" customWidth="1"/>
    <col min="22" max="22" width="14.5703125" style="4" customWidth="1"/>
    <col min="23" max="23" width="11.85546875" style="4" bestFit="1" customWidth="1"/>
    <col min="24" max="24" width="10.5703125" style="4" bestFit="1" customWidth="1"/>
    <col min="25" max="16384" width="9.140625" style="4"/>
  </cols>
  <sheetData>
    <row r="1" spans="1:23" x14ac:dyDescent="0.4">
      <c r="R1" s="108" t="s">
        <v>229</v>
      </c>
      <c r="S1" s="108"/>
      <c r="T1" s="108"/>
      <c r="U1" s="108"/>
      <c r="V1" s="108"/>
    </row>
    <row r="2" spans="1:23" x14ac:dyDescent="0.4">
      <c r="A2" s="104" t="s">
        <v>52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26"/>
    </row>
    <row r="3" spans="1:23" x14ac:dyDescent="0.4">
      <c r="A3" s="105" t="s">
        <v>119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</row>
    <row r="4" spans="1:23" s="32" customFormat="1" x14ac:dyDescent="0.4">
      <c r="A4" s="105" t="s">
        <v>35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</row>
    <row r="5" spans="1:23" x14ac:dyDescent="0.4">
      <c r="A5" s="105" t="s">
        <v>209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</row>
    <row r="6" spans="1:23" ht="8.25" customHeight="1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3" x14ac:dyDescent="0.4">
      <c r="D7" s="111" t="s">
        <v>13</v>
      </c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</row>
    <row r="8" spans="1:23" x14ac:dyDescent="0.4">
      <c r="D8" s="8"/>
      <c r="E8" s="8"/>
      <c r="F8" s="8"/>
      <c r="G8" s="8"/>
      <c r="H8" s="8"/>
      <c r="I8" s="8"/>
      <c r="J8" s="38" t="s">
        <v>69</v>
      </c>
      <c r="K8" s="18"/>
      <c r="L8" s="18" t="s">
        <v>65</v>
      </c>
      <c r="M8" s="18"/>
      <c r="N8" s="18" t="s">
        <v>56</v>
      </c>
      <c r="O8" s="8"/>
      <c r="P8" s="112"/>
      <c r="Q8" s="112"/>
      <c r="R8" s="112"/>
      <c r="S8" s="76"/>
      <c r="T8" s="68" t="s">
        <v>108</v>
      </c>
      <c r="U8" s="76"/>
    </row>
    <row r="9" spans="1:23" x14ac:dyDescent="0.4">
      <c r="D9" s="8"/>
      <c r="E9" s="8"/>
      <c r="F9" s="8"/>
      <c r="G9" s="8"/>
      <c r="H9" s="8"/>
      <c r="I9" s="8"/>
      <c r="J9" s="38"/>
      <c r="K9" s="18"/>
      <c r="L9" s="18"/>
      <c r="M9" s="18"/>
      <c r="N9" s="18"/>
      <c r="O9" s="8"/>
      <c r="P9" s="106" t="s">
        <v>64</v>
      </c>
      <c r="Q9" s="106"/>
      <c r="R9" s="106"/>
      <c r="S9" s="76"/>
      <c r="T9" s="30" t="s">
        <v>140</v>
      </c>
      <c r="U9" s="76"/>
    </row>
    <row r="10" spans="1:23" x14ac:dyDescent="0.4">
      <c r="D10" s="8"/>
      <c r="E10" s="8"/>
      <c r="F10" s="18" t="s">
        <v>150</v>
      </c>
      <c r="G10" s="8"/>
      <c r="H10" s="18"/>
      <c r="I10" s="8"/>
      <c r="J10" s="38"/>
      <c r="K10" s="18"/>
      <c r="L10" s="18"/>
      <c r="M10" s="18"/>
      <c r="N10" s="18"/>
      <c r="O10" s="8"/>
      <c r="P10" s="76"/>
      <c r="Q10" s="76"/>
      <c r="R10" s="76"/>
      <c r="S10" s="76"/>
      <c r="T10" s="68" t="s">
        <v>137</v>
      </c>
      <c r="U10" s="76"/>
    </row>
    <row r="11" spans="1:23" x14ac:dyDescent="0.4">
      <c r="D11" s="19" t="s">
        <v>22</v>
      </c>
      <c r="E11" s="19"/>
      <c r="F11" s="18" t="s">
        <v>151</v>
      </c>
      <c r="G11" s="8"/>
      <c r="H11" s="18" t="s">
        <v>65</v>
      </c>
      <c r="I11" s="18"/>
      <c r="J11" s="39" t="s">
        <v>70</v>
      </c>
      <c r="K11" s="18"/>
      <c r="L11" s="18" t="s">
        <v>66</v>
      </c>
      <c r="M11" s="18"/>
      <c r="N11" s="18" t="s">
        <v>57</v>
      </c>
      <c r="O11" s="8"/>
      <c r="P11" s="73" t="s">
        <v>23</v>
      </c>
      <c r="Q11" s="23"/>
      <c r="R11" s="73" t="s">
        <v>3</v>
      </c>
      <c r="S11" s="73"/>
      <c r="T11" s="66" t="s">
        <v>138</v>
      </c>
      <c r="U11" s="73"/>
    </row>
    <row r="12" spans="1:23" x14ac:dyDescent="0.4">
      <c r="B12" s="72" t="s">
        <v>40</v>
      </c>
      <c r="D12" s="24" t="s">
        <v>24</v>
      </c>
      <c r="E12" s="21"/>
      <c r="F12" s="75" t="s">
        <v>25</v>
      </c>
      <c r="G12" s="8"/>
      <c r="H12" s="75" t="s">
        <v>66</v>
      </c>
      <c r="I12" s="20"/>
      <c r="J12" s="40" t="s">
        <v>71</v>
      </c>
      <c r="K12" s="20"/>
      <c r="L12" s="75"/>
      <c r="M12" s="20"/>
      <c r="N12" s="75" t="s">
        <v>58</v>
      </c>
      <c r="O12" s="8"/>
      <c r="P12" s="74" t="s">
        <v>20</v>
      </c>
      <c r="Q12" s="23"/>
      <c r="R12" s="74"/>
      <c r="S12" s="76"/>
      <c r="T12" s="67" t="s">
        <v>139</v>
      </c>
      <c r="U12" s="76"/>
      <c r="V12" s="72" t="s">
        <v>28</v>
      </c>
    </row>
    <row r="13" spans="1:23" x14ac:dyDescent="0.4">
      <c r="C13" s="20"/>
      <c r="P13" s="76"/>
      <c r="Q13" s="20"/>
      <c r="R13" s="27"/>
      <c r="S13" s="27"/>
      <c r="T13" s="27"/>
      <c r="U13" s="21"/>
      <c r="V13" s="27"/>
    </row>
    <row r="14" spans="1:23" x14ac:dyDescent="0.4">
      <c r="A14" s="4" t="s">
        <v>190</v>
      </c>
      <c r="B14" s="7"/>
      <c r="D14" s="11">
        <v>1031660147.25</v>
      </c>
      <c r="E14" s="11"/>
      <c r="F14" s="11">
        <v>669983717.94000006</v>
      </c>
      <c r="G14" s="11"/>
      <c r="H14" s="11">
        <v>29008465.079999998</v>
      </c>
      <c r="I14" s="11"/>
      <c r="J14" s="8"/>
      <c r="K14" s="11"/>
      <c r="L14" s="11"/>
      <c r="M14" s="11"/>
      <c r="N14" s="11"/>
      <c r="O14" s="11"/>
      <c r="P14" s="11">
        <v>97705272.879999995</v>
      </c>
      <c r="Q14" s="11"/>
      <c r="R14" s="11">
        <v>1136122775.5899999</v>
      </c>
      <c r="S14" s="11"/>
      <c r="T14" s="11">
        <v>0</v>
      </c>
      <c r="U14" s="11"/>
      <c r="V14" s="11">
        <f>SUM(D14:U14)</f>
        <v>2964480378.7399998</v>
      </c>
    </row>
    <row r="15" spans="1:23" ht="6" customHeight="1" x14ac:dyDescent="0.4">
      <c r="D15" s="11"/>
      <c r="E15" s="11"/>
      <c r="F15" s="11"/>
      <c r="G15" s="11"/>
      <c r="H15" s="11"/>
      <c r="I15" s="11"/>
      <c r="J15" s="8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8"/>
    </row>
    <row r="16" spans="1:23" x14ac:dyDescent="0.4">
      <c r="A16" s="4" t="s">
        <v>120</v>
      </c>
      <c r="D16" s="11"/>
      <c r="E16" s="11"/>
      <c r="F16" s="11"/>
      <c r="G16" s="11"/>
      <c r="H16" s="11"/>
      <c r="I16" s="11"/>
      <c r="J16" s="8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</row>
    <row r="17" spans="1:23" x14ac:dyDescent="0.4">
      <c r="A17" s="4" t="s">
        <v>164</v>
      </c>
      <c r="B17" s="7"/>
      <c r="D17" s="11">
        <v>16893908.91</v>
      </c>
      <c r="E17" s="11"/>
      <c r="F17" s="11">
        <v>12114556.17</v>
      </c>
      <c r="G17" s="11"/>
      <c r="H17" s="11">
        <v>-29008465.079999998</v>
      </c>
      <c r="I17" s="11"/>
      <c r="J17" s="11">
        <v>0</v>
      </c>
      <c r="K17" s="11"/>
      <c r="L17" s="11">
        <v>0</v>
      </c>
      <c r="M17" s="11"/>
      <c r="N17" s="11">
        <v>0</v>
      </c>
      <c r="O17" s="11"/>
      <c r="P17" s="11">
        <v>0</v>
      </c>
      <c r="Q17" s="11"/>
      <c r="R17" s="11">
        <v>0</v>
      </c>
      <c r="S17" s="11"/>
      <c r="T17" s="11">
        <v>0</v>
      </c>
      <c r="U17" s="11"/>
      <c r="V17" s="11">
        <f t="shared" ref="V17:V19" si="0">SUM(D17:U17)</f>
        <v>0</v>
      </c>
    </row>
    <row r="18" spans="1:23" hidden="1" x14ac:dyDescent="0.4">
      <c r="A18" s="4" t="s">
        <v>183</v>
      </c>
      <c r="B18" s="7"/>
      <c r="D18" s="11">
        <v>0</v>
      </c>
      <c r="E18" s="11"/>
      <c r="F18" s="11">
        <v>0</v>
      </c>
      <c r="G18" s="11"/>
      <c r="H18" s="11">
        <v>0</v>
      </c>
      <c r="I18" s="11"/>
      <c r="J18" s="11">
        <v>0</v>
      </c>
      <c r="K18" s="11"/>
      <c r="L18" s="11">
        <v>0</v>
      </c>
      <c r="M18" s="11"/>
      <c r="N18" s="11">
        <v>0</v>
      </c>
      <c r="O18" s="11"/>
      <c r="P18" s="11">
        <v>0</v>
      </c>
      <c r="Q18" s="11"/>
      <c r="R18" s="11">
        <v>0</v>
      </c>
      <c r="S18" s="11"/>
      <c r="T18" s="11">
        <v>0</v>
      </c>
      <c r="U18" s="11"/>
      <c r="V18" s="11">
        <f t="shared" si="0"/>
        <v>0</v>
      </c>
    </row>
    <row r="19" spans="1:23" x14ac:dyDescent="0.4">
      <c r="A19" s="4" t="s">
        <v>165</v>
      </c>
      <c r="B19" s="7"/>
      <c r="D19" s="11">
        <v>0</v>
      </c>
      <c r="E19" s="11"/>
      <c r="F19" s="11">
        <v>0</v>
      </c>
      <c r="G19" s="11"/>
      <c r="H19" s="11">
        <v>130868.49</v>
      </c>
      <c r="I19" s="11"/>
      <c r="J19" s="11">
        <v>0</v>
      </c>
      <c r="K19" s="11"/>
      <c r="L19" s="11">
        <v>0</v>
      </c>
      <c r="M19" s="11"/>
      <c r="N19" s="11">
        <v>0</v>
      </c>
      <c r="O19" s="11"/>
      <c r="P19" s="11">
        <v>0</v>
      </c>
      <c r="Q19" s="11"/>
      <c r="R19" s="11">
        <v>0</v>
      </c>
      <c r="S19" s="11"/>
      <c r="T19" s="11">
        <v>0</v>
      </c>
      <c r="U19" s="11"/>
      <c r="V19" s="11">
        <f t="shared" si="0"/>
        <v>130868.49</v>
      </c>
    </row>
    <row r="20" spans="1:23" hidden="1" x14ac:dyDescent="0.4">
      <c r="A20" s="4" t="s">
        <v>105</v>
      </c>
      <c r="B20" s="7">
        <v>22</v>
      </c>
      <c r="D20" s="11">
        <v>0</v>
      </c>
      <c r="E20" s="11"/>
      <c r="F20" s="11">
        <v>0</v>
      </c>
      <c r="G20" s="11"/>
      <c r="H20" s="11">
        <v>0</v>
      </c>
      <c r="I20" s="11"/>
      <c r="J20" s="11">
        <v>0</v>
      </c>
      <c r="K20" s="11"/>
      <c r="L20" s="11">
        <v>0</v>
      </c>
      <c r="M20" s="11"/>
      <c r="N20" s="11">
        <v>0</v>
      </c>
      <c r="O20" s="11"/>
      <c r="P20" s="11">
        <v>0</v>
      </c>
      <c r="Q20" s="11"/>
      <c r="R20" s="11">
        <v>0</v>
      </c>
      <c r="S20" s="11"/>
      <c r="T20" s="11">
        <v>0</v>
      </c>
      <c r="U20" s="11"/>
      <c r="V20" s="11">
        <f>SUM(D20:U20)</f>
        <v>0</v>
      </c>
    </row>
    <row r="21" spans="1:23" hidden="1" x14ac:dyDescent="0.4">
      <c r="A21" s="4" t="s">
        <v>166</v>
      </c>
      <c r="D21" s="11">
        <v>0</v>
      </c>
      <c r="E21" s="11"/>
      <c r="F21" s="11">
        <v>0</v>
      </c>
      <c r="G21" s="11"/>
      <c r="H21" s="11">
        <v>0</v>
      </c>
      <c r="I21" s="11"/>
      <c r="J21" s="11">
        <v>0</v>
      </c>
      <c r="K21" s="11"/>
      <c r="L21" s="11">
        <v>0</v>
      </c>
      <c r="M21" s="11"/>
      <c r="N21" s="11">
        <v>0</v>
      </c>
      <c r="O21" s="11"/>
      <c r="P21" s="11">
        <v>0</v>
      </c>
      <c r="Q21" s="11"/>
      <c r="R21" s="11">
        <f>-P21</f>
        <v>0</v>
      </c>
      <c r="S21" s="11"/>
      <c r="T21" s="11">
        <v>0</v>
      </c>
      <c r="U21" s="11"/>
      <c r="V21" s="11">
        <f>SUM(D21:U21)</f>
        <v>0</v>
      </c>
    </row>
    <row r="22" spans="1:23" x14ac:dyDescent="0.4">
      <c r="A22" s="4" t="s">
        <v>233</v>
      </c>
      <c r="D22" s="11">
        <v>0</v>
      </c>
      <c r="E22" s="11"/>
      <c r="F22" s="11">
        <v>0</v>
      </c>
      <c r="G22" s="11"/>
      <c r="H22" s="11">
        <v>0</v>
      </c>
      <c r="I22" s="11"/>
      <c r="J22" s="11"/>
      <c r="K22" s="11"/>
      <c r="L22" s="11"/>
      <c r="M22" s="11"/>
      <c r="N22" s="11"/>
      <c r="O22" s="11"/>
      <c r="P22" s="11">
        <v>0</v>
      </c>
      <c r="Q22" s="11"/>
      <c r="R22" s="11">
        <f>+'งบกำไรขาดทุน Q1_66'!L34</f>
        <v>-21657530.09</v>
      </c>
      <c r="S22" s="11"/>
      <c r="T22" s="11">
        <f>-T24</f>
        <v>0</v>
      </c>
      <c r="U22" s="11"/>
      <c r="V22" s="11">
        <f>SUM(D22:U22)</f>
        <v>-21657530.09</v>
      </c>
    </row>
    <row r="23" spans="1:23" hidden="1" x14ac:dyDescent="0.4">
      <c r="A23" s="4" t="s">
        <v>157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</row>
    <row r="24" spans="1:23" hidden="1" x14ac:dyDescent="0.4">
      <c r="A24" s="4" t="s">
        <v>158</v>
      </c>
      <c r="D24" s="11">
        <v>0</v>
      </c>
      <c r="E24" s="11"/>
      <c r="F24" s="11">
        <v>0</v>
      </c>
      <c r="G24" s="11"/>
      <c r="H24" s="11">
        <v>0</v>
      </c>
      <c r="I24" s="11"/>
      <c r="J24" s="11">
        <v>0</v>
      </c>
      <c r="K24" s="11"/>
      <c r="L24" s="11">
        <v>0</v>
      </c>
      <c r="M24" s="11"/>
      <c r="N24" s="11">
        <v>0</v>
      </c>
      <c r="O24" s="11"/>
      <c r="P24" s="11">
        <v>0</v>
      </c>
      <c r="Q24" s="11"/>
      <c r="R24" s="11">
        <v>0</v>
      </c>
      <c r="S24" s="11"/>
      <c r="T24" s="11">
        <f>-R24</f>
        <v>0</v>
      </c>
      <c r="U24" s="11"/>
      <c r="V24" s="11">
        <f>SUM(D24:U24)</f>
        <v>0</v>
      </c>
    </row>
    <row r="25" spans="1:23" ht="9.75" customHeight="1" x14ac:dyDescent="0.4">
      <c r="D25" s="53"/>
      <c r="E25" s="11"/>
      <c r="F25" s="53"/>
      <c r="G25" s="11"/>
      <c r="H25" s="53"/>
      <c r="I25" s="11"/>
      <c r="J25" s="11"/>
      <c r="K25" s="11"/>
      <c r="L25" s="11"/>
      <c r="M25" s="11"/>
      <c r="N25" s="11"/>
      <c r="O25" s="11"/>
      <c r="P25" s="53"/>
      <c r="Q25" s="11"/>
      <c r="R25" s="53"/>
      <c r="S25" s="11"/>
      <c r="T25" s="53"/>
      <c r="U25" s="11"/>
      <c r="V25" s="53"/>
    </row>
    <row r="26" spans="1:23" ht="18.75" thickBot="1" x14ac:dyDescent="0.45">
      <c r="A26" s="4" t="s">
        <v>210</v>
      </c>
      <c r="D26" s="60">
        <f>SUM(D14:D25)</f>
        <v>1048554056.16</v>
      </c>
      <c r="E26" s="11"/>
      <c r="F26" s="60">
        <f>SUM(F14:F25)</f>
        <v>682098274.11000001</v>
      </c>
      <c r="G26" s="11"/>
      <c r="H26" s="60">
        <f>SUM(H14:H25)</f>
        <v>130868.49</v>
      </c>
      <c r="I26" s="11"/>
      <c r="J26" s="11"/>
      <c r="K26" s="11"/>
      <c r="L26" s="11"/>
      <c r="M26" s="11"/>
      <c r="N26" s="11"/>
      <c r="O26" s="11"/>
      <c r="P26" s="60">
        <f>SUM(P14:P25)</f>
        <v>97705272.879999995</v>
      </c>
      <c r="Q26" s="11"/>
      <c r="R26" s="60">
        <f>SUM(R14:R25)</f>
        <v>1114465245.5</v>
      </c>
      <c r="S26" s="11"/>
      <c r="T26" s="60">
        <f>SUM(T14:T25)</f>
        <v>0</v>
      </c>
      <c r="U26" s="11"/>
      <c r="V26" s="60">
        <f>SUM(V14:V25)</f>
        <v>2942953717.1399994</v>
      </c>
      <c r="W26" s="34">
        <f>V26-'งบแสดงฐานะการเงิน Q1_66'!L117</f>
        <v>16296187.979999542</v>
      </c>
    </row>
    <row r="27" spans="1:23" ht="18.75" thickTop="1" x14ac:dyDescent="0.4">
      <c r="B27" s="7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8"/>
      <c r="U27" s="34"/>
      <c r="V27" s="34"/>
      <c r="W27" s="33"/>
    </row>
    <row r="28" spans="1:23" x14ac:dyDescent="0.4">
      <c r="A28" s="4" t="s">
        <v>211</v>
      </c>
      <c r="B28" s="7"/>
      <c r="D28" s="11">
        <v>1164401069.76</v>
      </c>
      <c r="E28" s="11"/>
      <c r="F28" s="11">
        <v>688264273.16999996</v>
      </c>
      <c r="G28" s="11"/>
      <c r="H28" s="11">
        <v>0</v>
      </c>
      <c r="I28" s="11"/>
      <c r="J28" s="8"/>
      <c r="K28" s="11"/>
      <c r="L28" s="11"/>
      <c r="M28" s="11"/>
      <c r="N28" s="11"/>
      <c r="O28" s="11"/>
      <c r="P28" s="11">
        <v>101508576.81</v>
      </c>
      <c r="Q28" s="11"/>
      <c r="R28" s="11">
        <v>972483609.41999996</v>
      </c>
      <c r="S28" s="11"/>
      <c r="T28" s="11">
        <v>0</v>
      </c>
      <c r="U28" s="11"/>
      <c r="V28" s="11">
        <f>SUM(D28:U28)</f>
        <v>2926657529.1599998</v>
      </c>
      <c r="W28" s="8">
        <f>V28-'งบแสดงฐานะการเงิน Q1_66'!L117</f>
        <v>0</v>
      </c>
    </row>
    <row r="29" spans="1:23" ht="6" customHeight="1" x14ac:dyDescent="0.4">
      <c r="D29" s="11"/>
      <c r="E29" s="11"/>
      <c r="F29" s="11"/>
      <c r="G29" s="11"/>
      <c r="H29" s="11"/>
      <c r="I29" s="11"/>
      <c r="J29" s="8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8"/>
    </row>
    <row r="30" spans="1:23" x14ac:dyDescent="0.4">
      <c r="A30" s="4" t="s">
        <v>120</v>
      </c>
      <c r="D30" s="11"/>
      <c r="E30" s="11"/>
      <c r="F30" s="11"/>
      <c r="G30" s="11"/>
      <c r="H30" s="11"/>
      <c r="I30" s="11"/>
      <c r="J30" s="8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3" hidden="1" x14ac:dyDescent="0.4">
      <c r="A31" s="4" t="s">
        <v>164</v>
      </c>
      <c r="B31" s="7">
        <v>19</v>
      </c>
      <c r="D31" s="11">
        <v>0</v>
      </c>
      <c r="E31" s="11"/>
      <c r="F31" s="11">
        <v>0</v>
      </c>
      <c r="G31" s="11"/>
      <c r="H31" s="11">
        <v>0</v>
      </c>
      <c r="I31" s="11"/>
      <c r="J31" s="11">
        <v>0</v>
      </c>
      <c r="K31" s="11"/>
      <c r="L31" s="11">
        <v>0</v>
      </c>
      <c r="M31" s="11"/>
      <c r="N31" s="11">
        <v>0</v>
      </c>
      <c r="O31" s="11"/>
      <c r="P31" s="11">
        <v>0</v>
      </c>
      <c r="Q31" s="11"/>
      <c r="R31" s="11">
        <v>0</v>
      </c>
      <c r="S31" s="11"/>
      <c r="T31" s="11">
        <v>0</v>
      </c>
      <c r="U31" s="11"/>
      <c r="V31" s="11">
        <f t="shared" ref="V31" si="1">SUM(D31:U31)</f>
        <v>0</v>
      </c>
    </row>
    <row r="32" spans="1:23" hidden="1" x14ac:dyDescent="0.4">
      <c r="A32" s="4" t="s">
        <v>196</v>
      </c>
      <c r="B32" s="7">
        <v>19</v>
      </c>
      <c r="D32" s="11">
        <v>0</v>
      </c>
      <c r="E32" s="11"/>
      <c r="F32" s="11">
        <v>0</v>
      </c>
      <c r="G32" s="11"/>
      <c r="H32" s="11">
        <v>0</v>
      </c>
      <c r="I32" s="11"/>
      <c r="J32" s="11">
        <v>0</v>
      </c>
      <c r="K32" s="11"/>
      <c r="L32" s="11">
        <v>0</v>
      </c>
      <c r="M32" s="11"/>
      <c r="N32" s="11">
        <v>0</v>
      </c>
      <c r="O32" s="11"/>
      <c r="P32" s="11">
        <v>0</v>
      </c>
      <c r="Q32" s="11"/>
      <c r="R32" s="11">
        <f>-D32</f>
        <v>0</v>
      </c>
      <c r="S32" s="11"/>
      <c r="T32" s="11">
        <v>0</v>
      </c>
      <c r="U32" s="11"/>
      <c r="V32" s="11">
        <f t="shared" ref="V32" si="2">SUM(D32:U32)</f>
        <v>0</v>
      </c>
    </row>
    <row r="33" spans="1:26" hidden="1" x14ac:dyDescent="0.4">
      <c r="A33" s="4" t="s">
        <v>105</v>
      </c>
      <c r="B33" s="7">
        <v>22</v>
      </c>
      <c r="D33" s="11">
        <v>0</v>
      </c>
      <c r="E33" s="11"/>
      <c r="F33" s="11">
        <v>0</v>
      </c>
      <c r="G33" s="11"/>
      <c r="H33" s="11">
        <v>0</v>
      </c>
      <c r="I33" s="11"/>
      <c r="J33" s="11">
        <v>0</v>
      </c>
      <c r="K33" s="11"/>
      <c r="L33" s="11">
        <v>0</v>
      </c>
      <c r="M33" s="11"/>
      <c r="N33" s="11">
        <v>0</v>
      </c>
      <c r="O33" s="11"/>
      <c r="P33" s="11">
        <v>0</v>
      </c>
      <c r="Q33" s="11"/>
      <c r="R33" s="11">
        <v>0</v>
      </c>
      <c r="S33" s="11"/>
      <c r="T33" s="11">
        <v>0</v>
      </c>
      <c r="U33" s="11"/>
      <c r="V33" s="11">
        <f>SUM(D33:U33)</f>
        <v>0</v>
      </c>
    </row>
    <row r="34" spans="1:26" hidden="1" x14ac:dyDescent="0.4">
      <c r="A34" s="4" t="s">
        <v>166</v>
      </c>
      <c r="D34" s="11">
        <v>0</v>
      </c>
      <c r="E34" s="11"/>
      <c r="F34" s="11">
        <v>0</v>
      </c>
      <c r="G34" s="11"/>
      <c r="H34" s="11">
        <v>0</v>
      </c>
      <c r="I34" s="11"/>
      <c r="J34" s="11">
        <v>0</v>
      </c>
      <c r="K34" s="11"/>
      <c r="L34" s="11">
        <v>0</v>
      </c>
      <c r="M34" s="11"/>
      <c r="N34" s="11">
        <v>0</v>
      </c>
      <c r="O34" s="11"/>
      <c r="P34" s="11">
        <v>0</v>
      </c>
      <c r="Q34" s="11"/>
      <c r="R34" s="11">
        <f>-P34</f>
        <v>0</v>
      </c>
      <c r="S34" s="11"/>
      <c r="T34" s="11">
        <v>0</v>
      </c>
      <c r="U34" s="11"/>
      <c r="V34" s="11">
        <f t="shared" ref="V34" si="3">SUM(D34:U34)</f>
        <v>0</v>
      </c>
    </row>
    <row r="35" spans="1:26" x14ac:dyDescent="0.4">
      <c r="A35" s="4" t="s">
        <v>233</v>
      </c>
      <c r="D35" s="11">
        <v>0</v>
      </c>
      <c r="E35" s="11"/>
      <c r="F35" s="11">
        <v>0</v>
      </c>
      <c r="G35" s="11"/>
      <c r="H35" s="11">
        <v>0</v>
      </c>
      <c r="I35" s="11"/>
      <c r="J35" s="11"/>
      <c r="K35" s="11"/>
      <c r="L35" s="11"/>
      <c r="M35" s="11"/>
      <c r="N35" s="11"/>
      <c r="O35" s="11"/>
      <c r="P35" s="11">
        <v>0</v>
      </c>
      <c r="Q35" s="11"/>
      <c r="R35" s="11">
        <f>+'งบกำไรขาดทุน Q1_66'!J34</f>
        <v>-31349120.510000002</v>
      </c>
      <c r="S35" s="11"/>
      <c r="T35" s="11">
        <v>0</v>
      </c>
      <c r="U35" s="11"/>
      <c r="V35" s="11">
        <f>SUM(D35:U35)</f>
        <v>-31349120.510000002</v>
      </c>
    </row>
    <row r="36" spans="1:26" ht="9.75" customHeight="1" x14ac:dyDescent="0.4">
      <c r="D36" s="53"/>
      <c r="E36" s="11"/>
      <c r="F36" s="53"/>
      <c r="G36" s="11"/>
      <c r="H36" s="53"/>
      <c r="I36" s="11"/>
      <c r="J36" s="11"/>
      <c r="K36" s="11"/>
      <c r="L36" s="11"/>
      <c r="M36" s="11"/>
      <c r="N36" s="11"/>
      <c r="O36" s="11"/>
      <c r="P36" s="53"/>
      <c r="Q36" s="11"/>
      <c r="R36" s="53"/>
      <c r="S36" s="11"/>
      <c r="T36" s="53"/>
      <c r="U36" s="11"/>
      <c r="V36" s="53"/>
    </row>
    <row r="37" spans="1:26" ht="18.75" thickBot="1" x14ac:dyDescent="0.45">
      <c r="A37" s="4" t="s">
        <v>212</v>
      </c>
      <c r="D37" s="60">
        <f>SUM(D28:D36)</f>
        <v>1164401069.76</v>
      </c>
      <c r="E37" s="11"/>
      <c r="F37" s="60">
        <f>SUM(F28:F36)</f>
        <v>688264273.16999996</v>
      </c>
      <c r="G37" s="11"/>
      <c r="H37" s="60">
        <f>SUM(H28:H36)</f>
        <v>0</v>
      </c>
      <c r="I37" s="11"/>
      <c r="J37" s="11"/>
      <c r="K37" s="11"/>
      <c r="L37" s="11"/>
      <c r="M37" s="11"/>
      <c r="N37" s="11"/>
      <c r="O37" s="11"/>
      <c r="P37" s="60">
        <f>SUM(P28:P36)</f>
        <v>101508576.81</v>
      </c>
      <c r="Q37" s="11"/>
      <c r="R37" s="60">
        <f>SUM(R28:R36)</f>
        <v>941134488.90999997</v>
      </c>
      <c r="S37" s="11"/>
      <c r="T37" s="60">
        <f>SUM(T28:T36)</f>
        <v>0</v>
      </c>
      <c r="U37" s="11"/>
      <c r="V37" s="60">
        <f>SUM(V28:V36)</f>
        <v>2895308408.6499996</v>
      </c>
      <c r="W37" s="34">
        <f>V37-'งบแสดงฐานะการเงิน Q1_66'!J117</f>
        <v>0</v>
      </c>
    </row>
    <row r="38" spans="1:26" ht="7.5" customHeight="1" thickTop="1" x14ac:dyDescent="0.4"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</row>
    <row r="39" spans="1:26" x14ac:dyDescent="0.4">
      <c r="A39" s="4" t="str">
        <f>+'งบแสดงฐานะการเงิน Q1_66'!A42</f>
        <v>หมายเหตุประกอบงบการเงินระหว่างกาลถือเป็นส่วนหนึ่งของงบการเงินระหว่างกาลนี้</v>
      </c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</row>
    <row r="42" spans="1:26" s="1" customFormat="1" x14ac:dyDescent="0.4">
      <c r="A42" s="12" t="s">
        <v>21</v>
      </c>
      <c r="C42" s="7"/>
      <c r="D42" s="12"/>
      <c r="E42" s="7"/>
      <c r="F42" s="7"/>
      <c r="G42" s="7"/>
      <c r="I42" s="12"/>
      <c r="J42" s="12"/>
      <c r="K42" s="12"/>
      <c r="L42" s="12"/>
      <c r="M42" s="12"/>
      <c r="N42" s="12"/>
      <c r="O42" s="7"/>
      <c r="Q42" s="7"/>
      <c r="R42" s="12" t="s">
        <v>21</v>
      </c>
      <c r="S42" s="7"/>
      <c r="T42" s="7"/>
      <c r="U42" s="7"/>
      <c r="V42" s="7"/>
      <c r="W42" s="7"/>
      <c r="Z42" s="2"/>
    </row>
    <row r="43" spans="1:26" s="1" customFormat="1" ht="25.5" customHeight="1" x14ac:dyDescent="0.4">
      <c r="A43" s="103"/>
      <c r="B43" s="103"/>
      <c r="D43" s="12"/>
      <c r="E43" s="12"/>
      <c r="F43" s="12"/>
      <c r="G43" s="12"/>
      <c r="H43" s="7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Z43" s="2"/>
    </row>
    <row r="44" spans="1:26" x14ac:dyDescent="0.4">
      <c r="A44" s="13"/>
    </row>
  </sheetData>
  <mergeCells count="9">
    <mergeCell ref="R1:V1"/>
    <mergeCell ref="A43:B43"/>
    <mergeCell ref="D7:V7"/>
    <mergeCell ref="A2:V2"/>
    <mergeCell ref="A3:V3"/>
    <mergeCell ref="A4:V4"/>
    <mergeCell ref="A5:V5"/>
    <mergeCell ref="P8:R8"/>
    <mergeCell ref="P9:R9"/>
  </mergeCells>
  <phoneticPr fontId="0" type="noConversion"/>
  <printOptions horizontalCentered="1"/>
  <pageMargins left="0.70866141732283505" right="0.59055118110236204" top="0.511811023622047" bottom="0" header="0.35433070866141703" footer="0"/>
  <pageSetup paperSize="9" scale="95" orientation="landscape" r:id="rId1"/>
  <headerFooter alignWithMargins="0">
    <oddFooter>&amp;C&amp;"Angsana New,Regular"5</oddFooter>
  </headerFooter>
  <rowBreaks count="1" manualBreakCount="1">
    <brk id="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S96"/>
  <sheetViews>
    <sheetView tabSelected="1" view="pageBreakPreview" topLeftCell="A73" zoomScale="120" zoomScaleNormal="100" zoomScaleSheetLayoutView="120" workbookViewId="0">
      <selection activeCell="F87" sqref="F87"/>
    </sheetView>
  </sheetViews>
  <sheetFormatPr defaultColWidth="9.140625" defaultRowHeight="18" x14ac:dyDescent="0.4"/>
  <cols>
    <col min="1" max="2" width="2.7109375" style="4" customWidth="1"/>
    <col min="3" max="3" width="43.140625" style="4" customWidth="1"/>
    <col min="4" max="4" width="6.28515625" style="7" customWidth="1"/>
    <col min="5" max="5" width="0.85546875" style="7" customWidth="1"/>
    <col min="6" max="6" width="12.85546875" style="7" customWidth="1"/>
    <col min="7" max="7" width="0.85546875" style="7" customWidth="1"/>
    <col min="8" max="8" width="12.85546875" style="7" bestFit="1" customWidth="1"/>
    <col min="9" max="9" width="0.85546875" style="4" customWidth="1"/>
    <col min="10" max="10" width="12.7109375" style="6" customWidth="1"/>
    <col min="11" max="11" width="0.85546875" style="4" customWidth="1"/>
    <col min="12" max="12" width="12.85546875" style="6" bestFit="1" customWidth="1"/>
    <col min="13" max="13" width="1.85546875" style="4" customWidth="1"/>
    <col min="14" max="14" width="2.7109375" style="4" customWidth="1"/>
    <col min="15" max="15" width="15.7109375" style="11" customWidth="1"/>
    <col min="16" max="16" width="2.7109375" style="4" customWidth="1"/>
    <col min="17" max="17" width="15.7109375" style="4" customWidth="1"/>
    <col min="18" max="18" width="2.7109375" style="4" customWidth="1"/>
    <col min="19" max="19" width="15.7109375" style="4" customWidth="1"/>
    <col min="20" max="20" width="2.7109375" style="4" customWidth="1"/>
    <col min="21" max="21" width="15.7109375" style="4" customWidth="1"/>
    <col min="22" max="22" width="2.7109375" style="4" customWidth="1"/>
    <col min="23" max="23" width="13.85546875" style="4" customWidth="1"/>
    <col min="24" max="24" width="2.7109375" style="4" customWidth="1"/>
    <col min="25" max="25" width="14.5703125" style="4" customWidth="1"/>
    <col min="26" max="26" width="11" style="4" customWidth="1"/>
    <col min="27" max="16384" width="9.140625" style="4"/>
  </cols>
  <sheetData>
    <row r="1" spans="1:13" ht="18" customHeight="1" x14ac:dyDescent="0.4">
      <c r="D1" s="18"/>
      <c r="E1" s="18"/>
      <c r="F1" s="9"/>
      <c r="G1" s="18"/>
      <c r="H1" s="9"/>
      <c r="J1" s="113" t="s">
        <v>230</v>
      </c>
      <c r="K1" s="113"/>
      <c r="L1" s="113"/>
      <c r="M1" s="7"/>
    </row>
    <row r="2" spans="1:13" ht="18" customHeight="1" x14ac:dyDescent="0.4">
      <c r="A2" s="105" t="s">
        <v>52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7"/>
    </row>
    <row r="3" spans="1:13" ht="18" customHeight="1" x14ac:dyDescent="0.4">
      <c r="A3" s="104" t="s">
        <v>0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7"/>
    </row>
    <row r="4" spans="1:13" ht="18" customHeight="1" x14ac:dyDescent="0.4">
      <c r="A4" s="104" t="s">
        <v>209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7"/>
    </row>
    <row r="5" spans="1:13" ht="18" customHeight="1" x14ac:dyDescent="0.4">
      <c r="C5" s="73"/>
      <c r="D5" s="73"/>
      <c r="E5" s="73"/>
      <c r="F5" s="101" t="s">
        <v>13</v>
      </c>
      <c r="G5" s="101"/>
      <c r="H5" s="101"/>
      <c r="I5" s="101"/>
      <c r="J5" s="101"/>
      <c r="K5" s="101"/>
      <c r="L5" s="101"/>
      <c r="M5" s="7"/>
    </row>
    <row r="6" spans="1:13" ht="18" customHeight="1" x14ac:dyDescent="0.4">
      <c r="C6" s="4" t="s">
        <v>1</v>
      </c>
      <c r="F6" s="102" t="s">
        <v>34</v>
      </c>
      <c r="G6" s="102"/>
      <c r="H6" s="102"/>
      <c r="J6" s="106" t="s">
        <v>35</v>
      </c>
      <c r="K6" s="106"/>
      <c r="L6" s="106"/>
      <c r="M6" s="7"/>
    </row>
    <row r="7" spans="1:13" ht="18" customHeight="1" x14ac:dyDescent="0.4">
      <c r="F7" s="101" t="s">
        <v>213</v>
      </c>
      <c r="G7" s="101"/>
      <c r="H7" s="101"/>
      <c r="I7" s="101"/>
      <c r="J7" s="101"/>
      <c r="K7" s="101"/>
      <c r="L7" s="101"/>
      <c r="M7" s="7"/>
    </row>
    <row r="8" spans="1:13" ht="18" customHeight="1" x14ac:dyDescent="0.4">
      <c r="D8" s="72" t="s">
        <v>40</v>
      </c>
      <c r="F8" s="24">
        <v>2566</v>
      </c>
      <c r="H8" s="24">
        <v>2565</v>
      </c>
      <c r="I8" s="77"/>
      <c r="J8" s="24">
        <f>+F8</f>
        <v>2566</v>
      </c>
      <c r="K8" s="78"/>
      <c r="L8" s="24">
        <f>+H8</f>
        <v>2565</v>
      </c>
      <c r="M8" s="7"/>
    </row>
    <row r="9" spans="1:13" ht="18" customHeight="1" x14ac:dyDescent="0.4">
      <c r="F9" s="63"/>
      <c r="G9" s="78"/>
      <c r="H9" s="63"/>
      <c r="I9" s="77"/>
      <c r="J9" s="63"/>
      <c r="K9" s="78"/>
      <c r="L9" s="63"/>
      <c r="M9" s="7"/>
    </row>
    <row r="10" spans="1:13" ht="18" customHeight="1" x14ac:dyDescent="0.4">
      <c r="A10" s="4" t="s">
        <v>41</v>
      </c>
      <c r="F10" s="5"/>
      <c r="G10" s="5"/>
      <c r="H10" s="5"/>
      <c r="M10" s="7"/>
    </row>
    <row r="11" spans="1:13" ht="18" customHeight="1" x14ac:dyDescent="0.4">
      <c r="B11" s="4" t="s">
        <v>99</v>
      </c>
      <c r="F11" s="47">
        <v>21155054.359999999</v>
      </c>
      <c r="G11" s="48"/>
      <c r="H11" s="47">
        <v>4979404.12</v>
      </c>
      <c r="I11" s="34"/>
      <c r="J11" s="11">
        <v>20167965.23</v>
      </c>
      <c r="K11" s="34"/>
      <c r="L11" s="11">
        <v>3962044.38</v>
      </c>
      <c r="M11" s="7"/>
    </row>
    <row r="12" spans="1:13" ht="18" customHeight="1" x14ac:dyDescent="0.4">
      <c r="B12" s="4" t="s">
        <v>214</v>
      </c>
      <c r="D12" s="31"/>
      <c r="F12" s="47">
        <v>1058210.8</v>
      </c>
      <c r="G12" s="48"/>
      <c r="H12" s="47">
        <v>0</v>
      </c>
      <c r="I12" s="34"/>
      <c r="J12" s="8">
        <v>1058210.8</v>
      </c>
      <c r="K12" s="34"/>
      <c r="L12" s="8">
        <v>0</v>
      </c>
      <c r="M12" s="7"/>
    </row>
    <row r="13" spans="1:13" ht="18" customHeight="1" x14ac:dyDescent="0.4">
      <c r="B13" s="4" t="s">
        <v>188</v>
      </c>
      <c r="D13" s="31">
        <v>6</v>
      </c>
      <c r="F13" s="47">
        <v>4780884.5199999996</v>
      </c>
      <c r="G13" s="48"/>
      <c r="H13" s="47">
        <v>130211799.95999999</v>
      </c>
      <c r="I13" s="34"/>
      <c r="J13" s="8">
        <v>3651.22</v>
      </c>
      <c r="K13" s="34"/>
      <c r="L13" s="8">
        <v>42311.97</v>
      </c>
      <c r="M13" s="7"/>
    </row>
    <row r="14" spans="1:13" ht="18" customHeight="1" x14ac:dyDescent="0.4">
      <c r="B14" s="4" t="s">
        <v>118</v>
      </c>
      <c r="D14" s="31"/>
      <c r="F14" s="47">
        <v>0</v>
      </c>
      <c r="G14" s="48"/>
      <c r="H14" s="47">
        <v>1014277.2</v>
      </c>
      <c r="I14" s="34"/>
      <c r="J14" s="8">
        <v>0</v>
      </c>
      <c r="K14" s="34"/>
      <c r="L14" s="8">
        <v>1014277.2</v>
      </c>
      <c r="M14" s="7"/>
    </row>
    <row r="15" spans="1:13" ht="18" customHeight="1" x14ac:dyDescent="0.4">
      <c r="B15" s="4" t="s">
        <v>9</v>
      </c>
      <c r="D15" s="31"/>
      <c r="F15" s="47">
        <v>7432461.2699999996</v>
      </c>
      <c r="G15" s="48"/>
      <c r="H15" s="47">
        <v>13898680.800000001</v>
      </c>
      <c r="I15" s="34"/>
      <c r="J15" s="11">
        <v>22159573.98</v>
      </c>
      <c r="K15" s="34"/>
      <c r="L15" s="11">
        <v>28708877.190000001</v>
      </c>
      <c r="M15" s="7"/>
    </row>
    <row r="16" spans="1:13" ht="18" customHeight="1" x14ac:dyDescent="0.4">
      <c r="B16" s="4" t="s">
        <v>43</v>
      </c>
      <c r="D16" s="31"/>
      <c r="F16" s="51"/>
      <c r="G16" s="51"/>
      <c r="H16" s="51"/>
      <c r="I16" s="34"/>
      <c r="J16" s="8"/>
      <c r="K16" s="34"/>
      <c r="L16" s="8"/>
      <c r="M16" s="7"/>
    </row>
    <row r="17" spans="1:13" ht="18" customHeight="1" x14ac:dyDescent="0.4">
      <c r="C17" s="4" t="s">
        <v>185</v>
      </c>
      <c r="D17" s="31">
        <v>5</v>
      </c>
      <c r="F17" s="8">
        <v>0</v>
      </c>
      <c r="G17" s="48"/>
      <c r="H17" s="8">
        <v>760000</v>
      </c>
      <c r="I17" s="34"/>
      <c r="J17" s="8">
        <v>0</v>
      </c>
      <c r="K17" s="34"/>
      <c r="L17" s="8">
        <v>760000</v>
      </c>
      <c r="M17" s="7"/>
    </row>
    <row r="18" spans="1:13" ht="18" customHeight="1" x14ac:dyDescent="0.4">
      <c r="C18" s="4" t="s">
        <v>222</v>
      </c>
      <c r="D18" s="31">
        <v>6</v>
      </c>
      <c r="F18" s="8">
        <v>137004241.91999999</v>
      </c>
      <c r="G18" s="48"/>
      <c r="H18" s="8">
        <v>0</v>
      </c>
      <c r="I18" s="34"/>
      <c r="J18" s="8">
        <v>69541.95</v>
      </c>
      <c r="K18" s="34"/>
      <c r="L18" s="8">
        <v>0</v>
      </c>
      <c r="M18" s="7"/>
    </row>
    <row r="19" spans="1:13" ht="18" customHeight="1" x14ac:dyDescent="0.4">
      <c r="C19" s="4" t="s">
        <v>44</v>
      </c>
      <c r="D19" s="79"/>
      <c r="E19" s="80"/>
      <c r="F19" s="47">
        <v>228469.4</v>
      </c>
      <c r="G19" s="48"/>
      <c r="H19" s="47">
        <v>39811.68</v>
      </c>
      <c r="I19" s="34"/>
      <c r="J19" s="8">
        <v>228441.97</v>
      </c>
      <c r="K19" s="34"/>
      <c r="L19" s="8">
        <v>39811.68</v>
      </c>
      <c r="M19" s="7"/>
    </row>
    <row r="20" spans="1:13" ht="18" customHeight="1" x14ac:dyDescent="0.4">
      <c r="C20" s="4" t="s">
        <v>10</v>
      </c>
      <c r="D20" s="31"/>
      <c r="F20" s="49">
        <f>SUM(F11:F19)</f>
        <v>171659322.27000001</v>
      </c>
      <c r="G20" s="48"/>
      <c r="H20" s="49">
        <f>SUM(H11:H19)</f>
        <v>150903973.75999999</v>
      </c>
      <c r="I20" s="34"/>
      <c r="J20" s="49">
        <f>SUM(J11:J19)</f>
        <v>43687385.150000006</v>
      </c>
      <c r="K20" s="34"/>
      <c r="L20" s="49">
        <f>SUM(L11:L19)</f>
        <v>34527322.420000002</v>
      </c>
      <c r="M20" s="7"/>
    </row>
    <row r="21" spans="1:13" ht="18" customHeight="1" x14ac:dyDescent="0.4">
      <c r="A21" s="4" t="s">
        <v>42</v>
      </c>
      <c r="D21" s="31"/>
      <c r="F21" s="47"/>
      <c r="G21" s="48"/>
      <c r="H21" s="47"/>
      <c r="I21" s="34"/>
      <c r="J21" s="8"/>
      <c r="K21" s="34"/>
      <c r="L21" s="8"/>
      <c r="M21" s="7"/>
    </row>
    <row r="22" spans="1:13" ht="18" customHeight="1" x14ac:dyDescent="0.4">
      <c r="B22" s="4" t="s">
        <v>121</v>
      </c>
      <c r="D22" s="31"/>
      <c r="F22" s="47">
        <v>15373314.279999999</v>
      </c>
      <c r="G22" s="48"/>
      <c r="H22" s="47">
        <v>14191235.609999999</v>
      </c>
      <c r="I22" s="34"/>
      <c r="J22" s="8">
        <v>13829385.08</v>
      </c>
      <c r="K22" s="34"/>
      <c r="L22" s="8">
        <v>12658635.92</v>
      </c>
      <c r="M22" s="7"/>
    </row>
    <row r="23" spans="1:13" ht="18" customHeight="1" x14ac:dyDescent="0.4">
      <c r="B23" s="4" t="s">
        <v>86</v>
      </c>
      <c r="D23" s="81"/>
      <c r="E23" s="3"/>
      <c r="F23" s="47">
        <f>54123388.81</f>
        <v>54123388.810000002</v>
      </c>
      <c r="G23" s="48"/>
      <c r="H23" s="47">
        <v>23525037.579999998</v>
      </c>
      <c r="I23" s="34"/>
      <c r="J23" s="8">
        <f>48462284.02</f>
        <v>48462284.020000003</v>
      </c>
      <c r="K23" s="34"/>
      <c r="L23" s="8">
        <v>17064340.719999999</v>
      </c>
      <c r="M23" s="7"/>
    </row>
    <row r="24" spans="1:13" ht="18" customHeight="1" x14ac:dyDescent="0.4">
      <c r="B24" s="4" t="s">
        <v>176</v>
      </c>
      <c r="D24" s="31">
        <v>8.4</v>
      </c>
      <c r="E24" s="3"/>
      <c r="F24" s="47">
        <v>15020797.199999999</v>
      </c>
      <c r="G24" s="48"/>
      <c r="H24" s="47">
        <v>969132.84</v>
      </c>
      <c r="I24" s="34"/>
      <c r="J24" s="8">
        <v>11445203.970000001</v>
      </c>
      <c r="K24" s="34"/>
      <c r="L24" s="8">
        <v>24915220.5</v>
      </c>
      <c r="M24" s="7"/>
    </row>
    <row r="25" spans="1:13" ht="18" customHeight="1" x14ac:dyDescent="0.4">
      <c r="B25" s="4" t="s">
        <v>215</v>
      </c>
      <c r="D25" s="31"/>
      <c r="E25" s="3"/>
      <c r="F25" s="47">
        <v>0</v>
      </c>
      <c r="G25" s="48"/>
      <c r="H25" s="47">
        <v>182442</v>
      </c>
      <c r="I25" s="34"/>
      <c r="J25" s="8">
        <v>0</v>
      </c>
      <c r="K25" s="34"/>
      <c r="L25" s="8">
        <v>182442</v>
      </c>
      <c r="M25" s="7"/>
    </row>
    <row r="26" spans="1:13" ht="18" customHeight="1" x14ac:dyDescent="0.4">
      <c r="B26" s="4" t="s">
        <v>186</v>
      </c>
      <c r="D26" s="31">
        <v>6</v>
      </c>
      <c r="E26" s="3"/>
      <c r="F26" s="47">
        <v>0</v>
      </c>
      <c r="G26" s="48"/>
      <c r="H26" s="47">
        <v>70143972.680000007</v>
      </c>
      <c r="I26" s="34"/>
      <c r="J26" s="8">
        <v>0</v>
      </c>
      <c r="K26" s="34"/>
      <c r="L26" s="8">
        <v>0</v>
      </c>
      <c r="M26" s="7"/>
    </row>
    <row r="27" spans="1:13" ht="18" customHeight="1" x14ac:dyDescent="0.4">
      <c r="C27" s="4" t="s">
        <v>2</v>
      </c>
      <c r="D27" s="31"/>
      <c r="F27" s="49">
        <f>SUM(F22:F26)</f>
        <v>84517500.290000007</v>
      </c>
      <c r="G27" s="48"/>
      <c r="H27" s="49">
        <f>SUM(H22:H26)</f>
        <v>109011820.71000001</v>
      </c>
      <c r="I27" s="34"/>
      <c r="J27" s="49">
        <f>SUM(J22:J26)</f>
        <v>73736873.070000008</v>
      </c>
      <c r="K27" s="34"/>
      <c r="L27" s="49">
        <f>SUM(L22:L26)</f>
        <v>54820639.140000001</v>
      </c>
      <c r="M27" s="7"/>
    </row>
    <row r="28" spans="1:13" ht="18" customHeight="1" x14ac:dyDescent="0.4">
      <c r="A28" s="4" t="s">
        <v>203</v>
      </c>
      <c r="D28" s="66"/>
      <c r="E28" s="18"/>
      <c r="F28" s="8">
        <f>+F20-F27</f>
        <v>87141821.980000004</v>
      </c>
      <c r="G28" s="47"/>
      <c r="H28" s="8">
        <f>+H20-H27</f>
        <v>41892153.049999982</v>
      </c>
      <c r="I28" s="34"/>
      <c r="J28" s="8">
        <f>+J20-J27</f>
        <v>-30049487.920000002</v>
      </c>
      <c r="K28" s="34"/>
      <c r="L28" s="8">
        <f>+L20-L27</f>
        <v>-20293316.719999999</v>
      </c>
      <c r="M28" s="7"/>
    </row>
    <row r="29" spans="1:13" ht="18" customHeight="1" x14ac:dyDescent="0.4">
      <c r="A29" s="4" t="s">
        <v>87</v>
      </c>
      <c r="D29" s="66"/>
      <c r="E29" s="18"/>
      <c r="F29" s="53">
        <v>2236143.2200000002</v>
      </c>
      <c r="G29" s="47"/>
      <c r="H29" s="53">
        <v>2558732.86</v>
      </c>
      <c r="I29" s="34"/>
      <c r="J29" s="53">
        <v>2421074.73</v>
      </c>
      <c r="K29" s="34"/>
      <c r="L29" s="53">
        <v>2758458.89</v>
      </c>
      <c r="M29" s="7"/>
    </row>
    <row r="30" spans="1:13" ht="18" customHeight="1" x14ac:dyDescent="0.4">
      <c r="A30" s="4" t="s">
        <v>204</v>
      </c>
      <c r="D30" s="66"/>
      <c r="E30" s="18"/>
      <c r="F30" s="8">
        <f>F28-F29</f>
        <v>84905678.760000005</v>
      </c>
      <c r="G30" s="47"/>
      <c r="H30" s="8">
        <f>H28-H29</f>
        <v>39333420.189999983</v>
      </c>
      <c r="I30" s="34"/>
      <c r="J30" s="8">
        <f>J28-J29</f>
        <v>-32470562.650000002</v>
      </c>
      <c r="K30" s="34"/>
      <c r="L30" s="8">
        <f>L28-L29</f>
        <v>-23051775.609999999</v>
      </c>
      <c r="M30" s="7"/>
    </row>
    <row r="31" spans="1:13" ht="18" customHeight="1" x14ac:dyDescent="0.4">
      <c r="A31" s="4" t="s">
        <v>130</v>
      </c>
      <c r="D31" s="31">
        <v>15.2</v>
      </c>
      <c r="E31" s="31"/>
      <c r="F31" s="56">
        <v>3298818.08</v>
      </c>
      <c r="G31" s="48"/>
      <c r="H31" s="56">
        <v>1577503.78</v>
      </c>
      <c r="I31" s="34"/>
      <c r="J31" s="53">
        <v>1121442.1399999999</v>
      </c>
      <c r="K31" s="8"/>
      <c r="L31" s="53">
        <v>1394245.52</v>
      </c>
      <c r="M31" s="7"/>
    </row>
    <row r="32" spans="1:13" ht="18" customHeight="1" thickBot="1" x14ac:dyDescent="0.45">
      <c r="A32" s="4" t="s">
        <v>234</v>
      </c>
      <c r="D32" s="31"/>
      <c r="F32" s="57">
        <f>SUM(F30:F31)</f>
        <v>88204496.840000004</v>
      </c>
      <c r="G32" s="48"/>
      <c r="H32" s="57">
        <f>SUM(H30:H31)</f>
        <v>40910923.969999984</v>
      </c>
      <c r="I32" s="34"/>
      <c r="J32" s="82">
        <f>SUM(J30:J31)</f>
        <v>-31349120.510000002</v>
      </c>
      <c r="K32" s="8"/>
      <c r="L32" s="82">
        <f>SUM(L30:L31)</f>
        <v>-21657530.09</v>
      </c>
      <c r="M32" s="7"/>
    </row>
    <row r="33" spans="1:13" ht="18" customHeight="1" thickTop="1" x14ac:dyDescent="0.4">
      <c r="A33" s="83" t="s">
        <v>75</v>
      </c>
      <c r="B33" s="83"/>
      <c r="C33" s="83"/>
      <c r="D33" s="84"/>
      <c r="E33" s="41"/>
      <c r="F33" s="58"/>
      <c r="G33" s="85"/>
      <c r="H33" s="58"/>
      <c r="I33" s="59"/>
      <c r="J33" s="58"/>
      <c r="K33" s="85"/>
      <c r="L33" s="58"/>
      <c r="M33" s="7"/>
    </row>
    <row r="34" spans="1:13" ht="18" customHeight="1" x14ac:dyDescent="0.4">
      <c r="A34" s="83"/>
      <c r="B34" s="83" t="s">
        <v>112</v>
      </c>
      <c r="C34" s="83"/>
      <c r="D34" s="84"/>
      <c r="E34" s="86">
        <v>852812933</v>
      </c>
      <c r="F34" s="52">
        <f>+F32-F35</f>
        <v>88419301.730000004</v>
      </c>
      <c r="G34" s="48"/>
      <c r="H34" s="52">
        <f>+H32-H35</f>
        <v>41117096.699999981</v>
      </c>
      <c r="I34" s="48"/>
      <c r="J34" s="48">
        <f>J32</f>
        <v>-31349120.510000002</v>
      </c>
      <c r="K34" s="48"/>
      <c r="L34" s="48">
        <f>L32</f>
        <v>-21657530.09</v>
      </c>
      <c r="M34" s="7"/>
    </row>
    <row r="35" spans="1:13" ht="18" customHeight="1" x14ac:dyDescent="0.4">
      <c r="A35" s="83"/>
      <c r="B35" s="4" t="s">
        <v>113</v>
      </c>
      <c r="D35" s="84"/>
      <c r="E35" s="86">
        <v>-1541152</v>
      </c>
      <c r="F35" s="52">
        <v>-214804.89</v>
      </c>
      <c r="G35" s="11"/>
      <c r="H35" s="52">
        <v>-206172.73</v>
      </c>
      <c r="I35" s="59"/>
      <c r="J35" s="44">
        <v>0</v>
      </c>
      <c r="K35" s="65"/>
      <c r="L35" s="44">
        <v>0</v>
      </c>
      <c r="M35" s="7"/>
    </row>
    <row r="36" spans="1:13" ht="18" customHeight="1" thickBot="1" x14ac:dyDescent="0.45">
      <c r="A36" s="87"/>
      <c r="B36" s="87"/>
      <c r="C36" s="87"/>
      <c r="D36" s="84"/>
      <c r="E36" s="86"/>
      <c r="F36" s="57">
        <f>SUM(F34:F35)</f>
        <v>88204496.840000004</v>
      </c>
      <c r="G36" s="85"/>
      <c r="H36" s="57">
        <f>SUM(H34:H35)</f>
        <v>40910923.969999984</v>
      </c>
      <c r="I36" s="85"/>
      <c r="J36" s="82">
        <f>SUM(J34:J35)</f>
        <v>-31349120.510000002</v>
      </c>
      <c r="K36" s="85"/>
      <c r="L36" s="82">
        <f>SUM(L34:L35)</f>
        <v>-21657530.09</v>
      </c>
      <c r="M36" s="7"/>
    </row>
    <row r="37" spans="1:13" ht="18" customHeight="1" thickTop="1" x14ac:dyDescent="0.4">
      <c r="A37" s="4" t="s">
        <v>26</v>
      </c>
      <c r="D37" s="88"/>
      <c r="F37" s="48"/>
      <c r="G37" s="48"/>
      <c r="H37" s="48"/>
      <c r="I37" s="34"/>
      <c r="J37" s="11"/>
      <c r="K37" s="34"/>
      <c r="L37" s="11"/>
      <c r="M37" s="7"/>
    </row>
    <row r="38" spans="1:13" ht="18" customHeight="1" thickBot="1" x14ac:dyDescent="0.45">
      <c r="B38" s="10" t="s">
        <v>68</v>
      </c>
      <c r="D38" s="89">
        <v>23</v>
      </c>
      <c r="F38" s="71">
        <f>F34/F39</f>
        <v>9.4919293732897234E-3</v>
      </c>
      <c r="G38" s="90"/>
      <c r="H38" s="71">
        <f>H34/H39</f>
        <v>4.9095525506848677E-3</v>
      </c>
      <c r="I38" s="91"/>
      <c r="J38" s="71">
        <f>J34/J39</f>
        <v>-3.3653696870884382E-3</v>
      </c>
      <c r="K38" s="91"/>
      <c r="L38" s="71">
        <f>L34/L39</f>
        <v>-2.5859992710743564E-3</v>
      </c>
      <c r="M38" s="7"/>
    </row>
    <row r="39" spans="1:13" ht="18" customHeight="1" thickTop="1" thickBot="1" x14ac:dyDescent="0.45">
      <c r="B39" s="4" t="s">
        <v>27</v>
      </c>
      <c r="D39" s="31"/>
      <c r="F39" s="62">
        <v>9315208558</v>
      </c>
      <c r="G39" s="92"/>
      <c r="H39" s="62">
        <v>8374917322</v>
      </c>
      <c r="I39" s="92"/>
      <c r="J39" s="62">
        <v>9315208558</v>
      </c>
      <c r="K39" s="92"/>
      <c r="L39" s="62">
        <v>8374917322</v>
      </c>
      <c r="M39" s="7"/>
    </row>
    <row r="40" spans="1:13" ht="18" customHeight="1" thickTop="1" x14ac:dyDescent="0.4">
      <c r="A40" s="4" t="s">
        <v>55</v>
      </c>
      <c r="D40" s="31"/>
      <c r="F40" s="48"/>
      <c r="G40" s="48"/>
      <c r="H40" s="48"/>
      <c r="I40" s="34"/>
      <c r="J40" s="11"/>
      <c r="K40" s="34"/>
      <c r="L40" s="11"/>
      <c r="M40" s="7"/>
    </row>
    <row r="41" spans="1:13" ht="18" customHeight="1" thickBot="1" x14ac:dyDescent="0.45">
      <c r="B41" s="10" t="s">
        <v>68</v>
      </c>
      <c r="D41" s="89">
        <v>23</v>
      </c>
      <c r="F41" s="71">
        <f>F34/F42</f>
        <v>1.1553949310770036E-2</v>
      </c>
      <c r="G41" s="90"/>
      <c r="H41" s="71">
        <f>H34/H42</f>
        <v>4.4548377086731494E-3</v>
      </c>
      <c r="I41" s="91"/>
      <c r="J41" s="71">
        <f>J34/J42</f>
        <v>-4.0964601871184819E-3</v>
      </c>
      <c r="K41" s="91"/>
      <c r="L41" s="71">
        <f>L34/L42</f>
        <v>-2.3464881877629123E-3</v>
      </c>
      <c r="M41" s="7"/>
    </row>
    <row r="42" spans="1:13" ht="18" customHeight="1" thickTop="1" thickBot="1" x14ac:dyDescent="0.45">
      <c r="B42" s="4" t="s">
        <v>27</v>
      </c>
      <c r="F42" s="62">
        <v>7652734087</v>
      </c>
      <c r="G42" s="93"/>
      <c r="H42" s="62">
        <v>9229763100</v>
      </c>
      <c r="I42" s="92"/>
      <c r="J42" s="62">
        <v>7652734087</v>
      </c>
      <c r="K42" s="92"/>
      <c r="L42" s="62">
        <v>9229763100</v>
      </c>
      <c r="M42" s="7"/>
    </row>
    <row r="43" spans="1:13" ht="12.75" customHeight="1" thickTop="1" x14ac:dyDescent="0.4">
      <c r="F43" s="51"/>
      <c r="G43" s="51"/>
      <c r="H43" s="51"/>
      <c r="I43" s="34"/>
      <c r="J43" s="8"/>
      <c r="K43" s="34"/>
      <c r="L43" s="8"/>
      <c r="M43" s="7"/>
    </row>
    <row r="44" spans="1:13" ht="18" customHeight="1" x14ac:dyDescent="0.4">
      <c r="A44" s="4" t="str">
        <f>+'งบแสดงฐานะการเงิน Q1_66'!A42</f>
        <v>หมายเหตุประกอบงบการเงินระหว่างกาลถือเป็นส่วนหนึ่งของงบการเงินระหว่างกาลนี้</v>
      </c>
      <c r="F44" s="51"/>
      <c r="G44" s="51"/>
      <c r="H44" s="51"/>
      <c r="I44" s="34"/>
      <c r="J44" s="8"/>
      <c r="K44" s="34"/>
      <c r="L44" s="8"/>
      <c r="M44" s="7"/>
    </row>
    <row r="45" spans="1:13" ht="18" customHeight="1" x14ac:dyDescent="0.4">
      <c r="M45" s="7"/>
    </row>
    <row r="46" spans="1:13" ht="18" customHeight="1" x14ac:dyDescent="0.4">
      <c r="M46" s="7"/>
    </row>
    <row r="47" spans="1:13" ht="18" customHeight="1" x14ac:dyDescent="0.4">
      <c r="M47" s="7"/>
    </row>
    <row r="48" spans="1:13" ht="18" customHeight="1" x14ac:dyDescent="0.4">
      <c r="A48" s="7"/>
      <c r="B48" s="12" t="s">
        <v>21</v>
      </c>
      <c r="C48" s="7"/>
      <c r="D48" s="12"/>
      <c r="F48" s="12" t="s">
        <v>21</v>
      </c>
      <c r="I48" s="7"/>
      <c r="J48" s="7"/>
      <c r="K48" s="7"/>
      <c r="L48" s="7"/>
      <c r="M48" s="7"/>
    </row>
    <row r="49" spans="1:19" ht="18" customHeight="1" x14ac:dyDescent="0.4">
      <c r="A49" s="7"/>
      <c r="B49" s="12"/>
      <c r="C49" s="7"/>
      <c r="D49" s="12"/>
      <c r="F49" s="12"/>
      <c r="I49" s="7"/>
      <c r="J49" s="103" t="s">
        <v>230</v>
      </c>
      <c r="K49" s="103"/>
      <c r="L49" s="103"/>
      <c r="M49" s="7"/>
    </row>
    <row r="50" spans="1:19" ht="18" customHeight="1" x14ac:dyDescent="0.4">
      <c r="A50" s="105" t="str">
        <f>+A2</f>
        <v>บริษัท บรุ๊คเคอร์ กรุ๊ป จำกัด (มหาชน) และบริษัทย่อย</v>
      </c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7"/>
    </row>
    <row r="51" spans="1:19" ht="18" customHeight="1" x14ac:dyDescent="0.4">
      <c r="A51" s="104" t="s">
        <v>98</v>
      </c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7"/>
    </row>
    <row r="52" spans="1:19" ht="18" customHeight="1" x14ac:dyDescent="0.4">
      <c r="A52" s="105" t="str">
        <f>+A4</f>
        <v>สำหรับงวดสามเดือนสิ้นสุดวันที่ 31 มีนาคม 2566</v>
      </c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7"/>
    </row>
    <row r="53" spans="1:19" ht="18" customHeight="1" x14ac:dyDescent="0.4">
      <c r="C53" s="73"/>
      <c r="D53" s="73"/>
      <c r="E53" s="73"/>
      <c r="F53" s="101" t="s">
        <v>13</v>
      </c>
      <c r="G53" s="101"/>
      <c r="H53" s="101"/>
      <c r="I53" s="101"/>
      <c r="J53" s="101"/>
      <c r="K53" s="101"/>
      <c r="L53" s="101"/>
      <c r="M53" s="7"/>
    </row>
    <row r="54" spans="1:19" ht="18" customHeight="1" x14ac:dyDescent="0.4">
      <c r="C54" s="4" t="s">
        <v>1</v>
      </c>
      <c r="F54" s="102" t="s">
        <v>34</v>
      </c>
      <c r="G54" s="102"/>
      <c r="H54" s="102"/>
      <c r="J54" s="106" t="s">
        <v>35</v>
      </c>
      <c r="K54" s="106"/>
      <c r="L54" s="106"/>
      <c r="M54" s="7"/>
    </row>
    <row r="55" spans="1:19" ht="18" customHeight="1" x14ac:dyDescent="0.4">
      <c r="F55" s="101" t="str">
        <f>+F7</f>
        <v>สำหรับงวดสามเดือนสิ้นสุดวันที่ 31 มีนาคม</v>
      </c>
      <c r="G55" s="101"/>
      <c r="H55" s="101"/>
      <c r="I55" s="101"/>
      <c r="J55" s="101"/>
      <c r="K55" s="101"/>
      <c r="L55" s="101"/>
      <c r="M55" s="7"/>
    </row>
    <row r="56" spans="1:19" ht="18" customHeight="1" x14ac:dyDescent="0.4">
      <c r="D56" s="72" t="s">
        <v>40</v>
      </c>
      <c r="F56" s="37">
        <f>+F8</f>
        <v>2566</v>
      </c>
      <c r="G56" s="78"/>
      <c r="H56" s="37">
        <f>+H8</f>
        <v>2565</v>
      </c>
      <c r="I56" s="77"/>
      <c r="J56" s="37">
        <f>+J8</f>
        <v>2566</v>
      </c>
      <c r="K56" s="78"/>
      <c r="L56" s="37">
        <f>+L8</f>
        <v>2565</v>
      </c>
      <c r="M56" s="7"/>
    </row>
    <row r="57" spans="1:19" ht="18" customHeight="1" x14ac:dyDescent="0.4">
      <c r="F57" s="5"/>
      <c r="G57" s="5"/>
      <c r="H57" s="63"/>
      <c r="L57" s="63"/>
      <c r="M57" s="7"/>
    </row>
    <row r="58" spans="1:19" ht="18" customHeight="1" x14ac:dyDescent="0.4">
      <c r="A58" s="4" t="s">
        <v>238</v>
      </c>
      <c r="F58" s="56">
        <f>+F32</f>
        <v>88204496.840000004</v>
      </c>
      <c r="G58" s="48"/>
      <c r="H58" s="56">
        <f>+H32</f>
        <v>40910923.969999984</v>
      </c>
      <c r="I58" s="34"/>
      <c r="J58" s="56">
        <f>+J32</f>
        <v>-31349120.510000002</v>
      </c>
      <c r="K58" s="34"/>
      <c r="L58" s="56">
        <f>+L32</f>
        <v>-21657530.09</v>
      </c>
      <c r="M58" s="7"/>
    </row>
    <row r="59" spans="1:19" ht="18" customHeight="1" x14ac:dyDescent="0.4">
      <c r="F59" s="47"/>
      <c r="G59" s="48"/>
      <c r="H59" s="47"/>
      <c r="I59" s="34"/>
      <c r="J59" s="47"/>
      <c r="K59" s="34"/>
      <c r="L59" s="47"/>
      <c r="M59" s="7"/>
    </row>
    <row r="60" spans="1:19" ht="18" customHeight="1" x14ac:dyDescent="0.4">
      <c r="A60" s="4" t="s">
        <v>128</v>
      </c>
      <c r="F60" s="47"/>
      <c r="G60" s="48"/>
      <c r="H60" s="47"/>
      <c r="I60" s="34"/>
      <c r="J60" s="11"/>
      <c r="K60" s="34"/>
      <c r="L60" s="11"/>
      <c r="M60" s="7"/>
    </row>
    <row r="61" spans="1:19" ht="18" customHeight="1" x14ac:dyDescent="0.4">
      <c r="A61" s="4" t="s">
        <v>145</v>
      </c>
      <c r="F61" s="47"/>
      <c r="G61" s="48"/>
      <c r="H61" s="47"/>
      <c r="I61" s="34"/>
      <c r="J61" s="11"/>
      <c r="K61" s="34"/>
      <c r="L61" s="11"/>
      <c r="M61" s="7"/>
    </row>
    <row r="62" spans="1:19" ht="18" customHeight="1" x14ac:dyDescent="0.4">
      <c r="B62" s="4" t="s">
        <v>104</v>
      </c>
      <c r="F62" s="52">
        <v>477033.67</v>
      </c>
      <c r="G62" s="48"/>
      <c r="H62" s="52">
        <v>1292036.82</v>
      </c>
      <c r="I62" s="34"/>
      <c r="J62" s="11">
        <v>0</v>
      </c>
      <c r="K62" s="34"/>
      <c r="L62" s="11">
        <v>0</v>
      </c>
      <c r="M62" s="7"/>
      <c r="S62" s="34"/>
    </row>
    <row r="63" spans="1:19" ht="18" customHeight="1" x14ac:dyDescent="0.4">
      <c r="A63" s="4" t="s">
        <v>146</v>
      </c>
      <c r="F63" s="52"/>
      <c r="G63" s="48"/>
      <c r="H63" s="52"/>
      <c r="I63" s="34"/>
      <c r="J63" s="11"/>
      <c r="K63" s="34"/>
      <c r="L63" s="11"/>
      <c r="M63" s="7"/>
      <c r="S63" s="34"/>
    </row>
    <row r="64" spans="1:19" ht="18" customHeight="1" x14ac:dyDescent="0.4">
      <c r="B64" s="4" t="s">
        <v>141</v>
      </c>
      <c r="F64" s="52"/>
      <c r="G64" s="48"/>
      <c r="H64" s="52"/>
      <c r="I64" s="34"/>
      <c r="J64" s="11"/>
      <c r="K64" s="34"/>
      <c r="L64" s="11"/>
      <c r="M64" s="7"/>
      <c r="S64" s="34"/>
    </row>
    <row r="65" spans="1:19" ht="18" customHeight="1" x14ac:dyDescent="0.4">
      <c r="C65" s="4" t="s">
        <v>142</v>
      </c>
      <c r="D65" s="31">
        <v>20</v>
      </c>
      <c r="F65" s="52">
        <v>0</v>
      </c>
      <c r="G65" s="48"/>
      <c r="H65" s="52">
        <v>-287853</v>
      </c>
      <c r="I65" s="34"/>
      <c r="J65" s="11">
        <v>0</v>
      </c>
      <c r="K65" s="34"/>
      <c r="L65" s="11">
        <v>0</v>
      </c>
      <c r="M65" s="7"/>
      <c r="S65" s="34"/>
    </row>
    <row r="66" spans="1:19" ht="18" customHeight="1" x14ac:dyDescent="0.4">
      <c r="B66" s="4" t="s">
        <v>156</v>
      </c>
      <c r="D66" s="31"/>
      <c r="F66" s="53">
        <v>0</v>
      </c>
      <c r="G66" s="48"/>
      <c r="H66" s="53">
        <v>57570.6</v>
      </c>
      <c r="I66" s="34"/>
      <c r="J66" s="53">
        <v>0</v>
      </c>
      <c r="K66" s="34"/>
      <c r="L66" s="53">
        <v>0</v>
      </c>
      <c r="M66" s="7"/>
      <c r="S66" s="34"/>
    </row>
    <row r="67" spans="1:19" ht="18" customHeight="1" x14ac:dyDescent="0.4">
      <c r="A67" s="4" t="s">
        <v>129</v>
      </c>
      <c r="F67" s="61">
        <f>SUM(F62:F66)</f>
        <v>477033.67</v>
      </c>
      <c r="G67" s="48"/>
      <c r="H67" s="61">
        <f>SUM(H62:H66)</f>
        <v>1061754.4200000002</v>
      </c>
      <c r="I67" s="34"/>
      <c r="J67" s="61">
        <f>SUM(J62:J66)</f>
        <v>0</v>
      </c>
      <c r="K67" s="34"/>
      <c r="L67" s="61">
        <f>SUM(L62:L66)</f>
        <v>0</v>
      </c>
      <c r="M67" s="7"/>
    </row>
    <row r="68" spans="1:19" ht="18" customHeight="1" x14ac:dyDescent="0.4">
      <c r="F68" s="47"/>
      <c r="G68" s="48"/>
      <c r="H68" s="47"/>
      <c r="I68" s="34"/>
      <c r="J68" s="8"/>
      <c r="K68" s="34"/>
      <c r="L68" s="8"/>
      <c r="M68" s="7"/>
    </row>
    <row r="69" spans="1:19" ht="18" customHeight="1" thickBot="1" x14ac:dyDescent="0.45">
      <c r="A69" s="4" t="s">
        <v>235</v>
      </c>
      <c r="F69" s="60">
        <f>+F58+F67</f>
        <v>88681530.510000005</v>
      </c>
      <c r="G69" s="48"/>
      <c r="H69" s="60">
        <f>+H58+H67</f>
        <v>41972678.389999986</v>
      </c>
      <c r="I69" s="34"/>
      <c r="J69" s="60">
        <f>+J58+J67</f>
        <v>-31349120.510000002</v>
      </c>
      <c r="K69" s="34"/>
      <c r="L69" s="60">
        <f>+L58+L67</f>
        <v>-21657530.09</v>
      </c>
      <c r="M69" s="7"/>
    </row>
    <row r="70" spans="1:19" ht="18" customHeight="1" thickTop="1" x14ac:dyDescent="0.4">
      <c r="F70" s="51"/>
      <c r="G70" s="51"/>
      <c r="H70" s="51"/>
      <c r="I70" s="34"/>
      <c r="J70" s="8"/>
      <c r="K70" s="34"/>
      <c r="L70" s="8"/>
      <c r="M70" s="7"/>
    </row>
    <row r="71" spans="1:19" ht="18" customHeight="1" x14ac:dyDescent="0.4">
      <c r="A71" s="83" t="s">
        <v>110</v>
      </c>
      <c r="B71" s="83"/>
      <c r="C71" s="83"/>
      <c r="D71" s="94"/>
      <c r="E71" s="41"/>
      <c r="F71" s="58"/>
      <c r="G71" s="85"/>
      <c r="H71" s="58"/>
      <c r="I71" s="59"/>
      <c r="J71" s="58"/>
      <c r="K71" s="85"/>
      <c r="L71" s="58"/>
      <c r="M71" s="7"/>
    </row>
    <row r="72" spans="1:19" ht="18" customHeight="1" x14ac:dyDescent="0.4">
      <c r="A72" s="83"/>
      <c r="B72" s="83" t="s">
        <v>112</v>
      </c>
      <c r="C72" s="83"/>
      <c r="D72" s="94"/>
      <c r="E72" s="86">
        <v>852812933</v>
      </c>
      <c r="F72" s="52">
        <f>+F69-F73</f>
        <v>88896335.400000006</v>
      </c>
      <c r="G72" s="48"/>
      <c r="H72" s="52">
        <f>+H69-H73</f>
        <v>42178851.119999982</v>
      </c>
      <c r="I72" s="48"/>
      <c r="J72" s="52">
        <f>+J69-J73</f>
        <v>-31349120.510000002</v>
      </c>
      <c r="K72" s="48"/>
      <c r="L72" s="52">
        <f>+L69-L73</f>
        <v>-21657530.09</v>
      </c>
      <c r="M72" s="7"/>
    </row>
    <row r="73" spans="1:19" ht="18" customHeight="1" x14ac:dyDescent="0.4">
      <c r="A73" s="83"/>
      <c r="B73" s="4" t="s">
        <v>113</v>
      </c>
      <c r="D73" s="94"/>
      <c r="E73" s="86">
        <v>-1541152</v>
      </c>
      <c r="F73" s="52">
        <f>+F35</f>
        <v>-214804.89</v>
      </c>
      <c r="G73" s="11"/>
      <c r="H73" s="52">
        <f>+H35</f>
        <v>-206172.73</v>
      </c>
      <c r="I73" s="59"/>
      <c r="J73" s="52">
        <f>+J35</f>
        <v>0</v>
      </c>
      <c r="K73" s="59"/>
      <c r="L73" s="52">
        <f>+L35</f>
        <v>0</v>
      </c>
      <c r="M73" s="7"/>
    </row>
    <row r="74" spans="1:19" ht="18" customHeight="1" thickBot="1" x14ac:dyDescent="0.45">
      <c r="A74" s="87"/>
      <c r="B74" s="87"/>
      <c r="C74" s="87"/>
      <c r="D74" s="94"/>
      <c r="E74" s="86"/>
      <c r="F74" s="57">
        <f>SUM(F72:F73)</f>
        <v>88681530.510000005</v>
      </c>
      <c r="G74" s="85"/>
      <c r="H74" s="57">
        <f>SUM(H72:H73)</f>
        <v>41972678.389999986</v>
      </c>
      <c r="I74" s="85"/>
      <c r="J74" s="57">
        <f>SUM(J72:J73)</f>
        <v>-31349120.510000002</v>
      </c>
      <c r="K74" s="85"/>
      <c r="L74" s="57">
        <f>SUM(L72:L73)</f>
        <v>-21657530.09</v>
      </c>
      <c r="M74" s="7"/>
    </row>
    <row r="75" spans="1:19" ht="18" customHeight="1" thickTop="1" x14ac:dyDescent="0.4">
      <c r="F75" s="48"/>
      <c r="G75" s="48"/>
      <c r="H75" s="48"/>
      <c r="I75" s="34"/>
      <c r="J75" s="11"/>
      <c r="K75" s="34"/>
      <c r="L75" s="11"/>
      <c r="M75" s="7"/>
    </row>
    <row r="76" spans="1:19" ht="18" customHeight="1" x14ac:dyDescent="0.4">
      <c r="A76" s="4" t="str">
        <f>+A44</f>
        <v>หมายเหตุประกอบงบการเงินระหว่างกาลถือเป็นส่วนหนึ่งของงบการเงินระหว่างกาลนี้</v>
      </c>
      <c r="F76" s="48"/>
      <c r="G76" s="48"/>
      <c r="H76" s="48"/>
      <c r="I76" s="34"/>
      <c r="J76" s="11"/>
      <c r="K76" s="34"/>
      <c r="L76" s="11"/>
      <c r="M76" s="7"/>
    </row>
    <row r="77" spans="1:19" ht="18" customHeight="1" x14ac:dyDescent="0.4">
      <c r="F77" s="5"/>
      <c r="G77" s="5"/>
      <c r="H77" s="5"/>
      <c r="J77" s="9"/>
      <c r="K77" s="80"/>
      <c r="L77" s="9"/>
      <c r="M77" s="7"/>
    </row>
    <row r="78" spans="1:19" ht="18" customHeight="1" x14ac:dyDescent="0.4">
      <c r="F78" s="5"/>
      <c r="G78" s="5"/>
      <c r="H78" s="5"/>
      <c r="J78" s="9"/>
      <c r="K78" s="80"/>
      <c r="L78" s="9"/>
      <c r="M78" s="7"/>
    </row>
    <row r="79" spans="1:19" ht="18" customHeight="1" x14ac:dyDescent="0.4">
      <c r="F79" s="5"/>
      <c r="G79" s="5"/>
      <c r="H79" s="5"/>
      <c r="J79" s="9"/>
      <c r="K79" s="80"/>
      <c r="L79" s="9"/>
      <c r="M79" s="7"/>
    </row>
    <row r="80" spans="1:19" ht="18" customHeight="1" x14ac:dyDescent="0.4">
      <c r="F80" s="5"/>
      <c r="G80" s="5"/>
      <c r="H80" s="5"/>
      <c r="J80" s="9"/>
      <c r="K80" s="80"/>
      <c r="L80" s="9"/>
      <c r="M80" s="7"/>
    </row>
    <row r="81" spans="1:13" ht="18" customHeight="1" x14ac:dyDescent="0.4">
      <c r="F81" s="5"/>
      <c r="G81" s="5"/>
      <c r="H81" s="5"/>
      <c r="J81" s="9"/>
      <c r="K81" s="80"/>
      <c r="L81" s="9"/>
      <c r="M81" s="7"/>
    </row>
    <row r="82" spans="1:13" ht="18" customHeight="1" x14ac:dyDescent="0.4">
      <c r="F82" s="5"/>
      <c r="G82" s="5"/>
      <c r="H82" s="5"/>
      <c r="J82" s="9"/>
      <c r="K82" s="80"/>
      <c r="L82" s="9"/>
      <c r="M82" s="7"/>
    </row>
    <row r="83" spans="1:13" ht="18" customHeight="1" x14ac:dyDescent="0.4">
      <c r="F83" s="5"/>
      <c r="G83" s="5"/>
      <c r="H83" s="5"/>
      <c r="J83" s="9"/>
      <c r="K83" s="80"/>
      <c r="L83" s="9"/>
      <c r="M83" s="7"/>
    </row>
    <row r="84" spans="1:13" ht="18" customHeight="1" x14ac:dyDescent="0.4">
      <c r="F84" s="5"/>
      <c r="G84" s="5"/>
      <c r="H84" s="5"/>
      <c r="J84" s="9"/>
      <c r="K84" s="80"/>
      <c r="L84" s="9"/>
      <c r="M84" s="7"/>
    </row>
    <row r="85" spans="1:13" ht="18" customHeight="1" x14ac:dyDescent="0.4">
      <c r="F85" s="5"/>
      <c r="G85" s="5"/>
      <c r="H85" s="5"/>
      <c r="J85" s="9"/>
      <c r="K85" s="80"/>
      <c r="L85" s="9"/>
      <c r="M85" s="7"/>
    </row>
    <row r="86" spans="1:13" ht="18" customHeight="1" x14ac:dyDescent="0.4">
      <c r="F86" s="5"/>
      <c r="G86" s="5"/>
      <c r="H86" s="5"/>
      <c r="J86" s="9"/>
      <c r="K86" s="80"/>
      <c r="L86" s="9"/>
      <c r="M86" s="7"/>
    </row>
    <row r="87" spans="1:13" ht="18" customHeight="1" x14ac:dyDescent="0.4">
      <c r="F87" s="5"/>
      <c r="G87" s="5"/>
      <c r="H87" s="5"/>
      <c r="J87" s="9"/>
      <c r="K87" s="80"/>
      <c r="L87" s="9"/>
      <c r="M87" s="7"/>
    </row>
    <row r="88" spans="1:13" ht="18" customHeight="1" x14ac:dyDescent="0.4">
      <c r="F88" s="5"/>
      <c r="G88" s="5"/>
      <c r="H88" s="5"/>
      <c r="J88" s="9"/>
      <c r="K88" s="80"/>
      <c r="L88" s="9"/>
      <c r="M88" s="7"/>
    </row>
    <row r="89" spans="1:13" ht="18" customHeight="1" x14ac:dyDescent="0.4">
      <c r="J89" s="9"/>
      <c r="L89" s="9"/>
      <c r="M89" s="7"/>
    </row>
    <row r="90" spans="1:13" ht="18" customHeight="1" x14ac:dyDescent="0.4">
      <c r="F90" s="5"/>
      <c r="G90" s="5"/>
      <c r="H90" s="5"/>
      <c r="J90" s="9"/>
      <c r="L90" s="9"/>
      <c r="M90" s="7"/>
    </row>
    <row r="91" spans="1:13" ht="18" customHeight="1" x14ac:dyDescent="0.4">
      <c r="B91" s="10"/>
      <c r="D91" s="95"/>
      <c r="F91" s="9"/>
      <c r="G91" s="5"/>
      <c r="H91" s="9"/>
      <c r="I91" s="10"/>
      <c r="J91" s="9"/>
      <c r="K91" s="10"/>
      <c r="L91" s="9"/>
      <c r="M91" s="7"/>
    </row>
    <row r="92" spans="1:13" ht="18" customHeight="1" x14ac:dyDescent="0.4">
      <c r="M92" s="7"/>
    </row>
    <row r="93" spans="1:13" ht="18" customHeight="1" x14ac:dyDescent="0.4">
      <c r="M93" s="7"/>
    </row>
    <row r="94" spans="1:13" ht="18" customHeight="1" x14ac:dyDescent="0.4">
      <c r="A94" s="7"/>
      <c r="B94" s="12" t="s">
        <v>21</v>
      </c>
      <c r="C94" s="7"/>
      <c r="D94" s="12"/>
      <c r="F94" s="12" t="s">
        <v>21</v>
      </c>
      <c r="I94" s="7"/>
      <c r="J94" s="7"/>
      <c r="K94" s="7"/>
      <c r="L94" s="7"/>
      <c r="M94" s="7"/>
    </row>
    <row r="95" spans="1:13" ht="18" customHeight="1" x14ac:dyDescent="0.4">
      <c r="A95" s="7"/>
      <c r="B95" s="12"/>
      <c r="C95" s="7"/>
      <c r="D95" s="12"/>
      <c r="F95" s="12"/>
      <c r="I95" s="7"/>
      <c r="J95" s="7"/>
      <c r="K95" s="7"/>
      <c r="L95" s="7"/>
      <c r="M95" s="7"/>
    </row>
    <row r="96" spans="1:13" ht="18" customHeight="1" x14ac:dyDescent="0.4">
      <c r="A96" s="103"/>
      <c r="B96" s="103"/>
      <c r="C96" s="103"/>
      <c r="D96" s="103"/>
      <c r="E96" s="103"/>
      <c r="F96" s="103"/>
      <c r="G96" s="103"/>
      <c r="H96" s="103"/>
      <c r="I96" s="103"/>
      <c r="J96" s="103"/>
      <c r="K96" s="103"/>
      <c r="L96" s="103"/>
    </row>
  </sheetData>
  <mergeCells count="17">
    <mergeCell ref="J1:L1"/>
    <mergeCell ref="J49:L49"/>
    <mergeCell ref="F7:L7"/>
    <mergeCell ref="F55:L55"/>
    <mergeCell ref="A2:L2"/>
    <mergeCell ref="A3:L3"/>
    <mergeCell ref="F6:H6"/>
    <mergeCell ref="A4:L4"/>
    <mergeCell ref="F5:L5"/>
    <mergeCell ref="J6:L6"/>
    <mergeCell ref="A50:L50"/>
    <mergeCell ref="A96:L96"/>
    <mergeCell ref="F53:L53"/>
    <mergeCell ref="F54:H54"/>
    <mergeCell ref="J54:L54"/>
    <mergeCell ref="A51:L51"/>
    <mergeCell ref="A52:L52"/>
  </mergeCells>
  <phoneticPr fontId="0" type="noConversion"/>
  <conditionalFormatting sqref="F33:L33 E33:E36 I35:J35 L35 G35:G36 K35:K36 I36 E71:E74 G73:G74 I73:I74 K73:K74">
    <cfRule type="expression" priority="10" stopIfTrue="1">
      <formula>"if(E11&gt;0,#,##0;(#,##0),"-")"</formula>
    </cfRule>
  </conditionalFormatting>
  <conditionalFormatting sqref="F71:L71">
    <cfRule type="expression" priority="1" stopIfTrue="1">
      <formula>"if(E11&gt;0,#,##0;(#,##0),"-")"</formula>
    </cfRule>
  </conditionalFormatting>
  <pageMargins left="0.51" right="0" top="0.59055118110236204" bottom="0" header="0.43307086614173201" footer="0"/>
  <pageSetup paperSize="9" scale="95" firstPageNumber="6" fitToHeight="4" orientation="portrait" useFirstPageNumber="1" r:id="rId1"/>
  <headerFooter alignWithMargins="0">
    <oddFooter>&amp;C&amp;P</oddFooter>
  </headerFooter>
  <rowBreaks count="1" manualBreakCount="1">
    <brk id="48" max="11" man="1"/>
  </rowBreaks>
  <ignoredErrors>
    <ignoredError sqref="G56 I56 K56 K8 I8 G8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33"/>
  <sheetViews>
    <sheetView view="pageBreakPreview" zoomScale="110" zoomScaleNormal="100" zoomScaleSheetLayoutView="110" workbookViewId="0">
      <selection activeCell="K27" sqref="K27"/>
    </sheetView>
  </sheetViews>
  <sheetFormatPr defaultColWidth="9.140625" defaultRowHeight="18" x14ac:dyDescent="0.4"/>
  <cols>
    <col min="1" max="3" width="2.7109375" style="10" customWidth="1"/>
    <col min="4" max="4" width="40.85546875" style="10" customWidth="1"/>
    <col min="5" max="5" width="6.42578125" style="7" customWidth="1"/>
    <col min="6" max="6" width="0.7109375" style="7" customWidth="1"/>
    <col min="7" max="7" width="13.5703125" style="10" customWidth="1"/>
    <col min="8" max="8" width="0.7109375" style="10" customWidth="1"/>
    <col min="9" max="9" width="14.7109375" style="10" customWidth="1"/>
    <col min="10" max="10" width="0.5703125" style="10" customWidth="1"/>
    <col min="11" max="11" width="13.42578125" style="10" customWidth="1"/>
    <col min="12" max="12" width="0.7109375" style="10" customWidth="1"/>
    <col min="13" max="13" width="14" style="10" customWidth="1"/>
    <col min="14" max="14" width="1.7109375" style="10" customWidth="1"/>
    <col min="15" max="15" width="12.7109375" style="10" hidden="1" customWidth="1"/>
    <col min="16" max="16" width="13.28515625" style="10" hidden="1" customWidth="1"/>
    <col min="17" max="17" width="9.140625" style="10"/>
    <col min="18" max="18" width="10.140625" style="10" customWidth="1"/>
    <col min="19" max="16384" width="9.140625" style="10"/>
  </cols>
  <sheetData>
    <row r="1" spans="1:15" x14ac:dyDescent="0.4">
      <c r="K1" s="105" t="s">
        <v>230</v>
      </c>
      <c r="L1" s="105"/>
      <c r="M1" s="105"/>
    </row>
    <row r="2" spans="1:15" x14ac:dyDescent="0.4">
      <c r="A2" s="104" t="s">
        <v>52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</row>
    <row r="3" spans="1:15" x14ac:dyDescent="0.4">
      <c r="A3" s="105" t="s">
        <v>29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</row>
    <row r="4" spans="1:15" x14ac:dyDescent="0.4">
      <c r="A4" s="105" t="str">
        <f>+'งบกำไรขาดทุน Q1_66'!A4:L4</f>
        <v>สำหรับงวดสามเดือนสิ้นสุดวันที่ 31 มีนาคม 2566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</row>
    <row r="5" spans="1:15" x14ac:dyDescent="0.4">
      <c r="A5" s="3"/>
      <c r="B5" s="3"/>
      <c r="C5" s="3"/>
      <c r="D5" s="3"/>
      <c r="E5" s="3"/>
      <c r="F5" s="3"/>
      <c r="G5" s="109" t="s">
        <v>13</v>
      </c>
      <c r="H5" s="109"/>
      <c r="I5" s="109"/>
      <c r="J5" s="109"/>
      <c r="K5" s="109"/>
      <c r="L5" s="109"/>
      <c r="M5" s="109"/>
    </row>
    <row r="6" spans="1:15" x14ac:dyDescent="0.4">
      <c r="G6" s="109" t="s">
        <v>34</v>
      </c>
      <c r="H6" s="109"/>
      <c r="I6" s="109"/>
      <c r="J6" s="3"/>
      <c r="K6" s="109" t="s">
        <v>35</v>
      </c>
      <c r="L6" s="109"/>
      <c r="M6" s="109"/>
    </row>
    <row r="7" spans="1:15" x14ac:dyDescent="0.4">
      <c r="G7" s="102" t="s">
        <v>239</v>
      </c>
      <c r="H7" s="102"/>
      <c r="I7" s="102"/>
      <c r="J7" s="4"/>
      <c r="K7" s="102" t="str">
        <f>+G7</f>
        <v>สำหรับงวดสิ้นสุดวันที่ 31 ธันวาคม</v>
      </c>
      <c r="L7" s="102"/>
      <c r="M7" s="102"/>
    </row>
    <row r="8" spans="1:15" ht="18.75" customHeight="1" x14ac:dyDescent="0.4">
      <c r="G8" s="22" t="s">
        <v>219</v>
      </c>
      <c r="H8" s="7"/>
      <c r="I8" s="22" t="s">
        <v>191</v>
      </c>
      <c r="J8" s="14"/>
      <c r="K8" s="22" t="str">
        <f>+G8</f>
        <v>2566</v>
      </c>
      <c r="L8" s="7"/>
      <c r="M8" s="22" t="str">
        <f>+I8</f>
        <v>2565</v>
      </c>
      <c r="N8" s="7"/>
      <c r="O8" s="14"/>
    </row>
    <row r="9" spans="1:15" ht="8.25" customHeight="1" x14ac:dyDescent="0.4">
      <c r="G9" s="14"/>
      <c r="H9" s="7"/>
      <c r="I9" s="14"/>
      <c r="J9" s="14"/>
      <c r="K9" s="14"/>
      <c r="L9" s="7"/>
      <c r="M9" s="14"/>
      <c r="N9" s="7"/>
      <c r="O9" s="14"/>
    </row>
    <row r="10" spans="1:15" x14ac:dyDescent="0.4">
      <c r="A10" s="80" t="s">
        <v>30</v>
      </c>
      <c r="B10" s="80"/>
      <c r="C10" s="80"/>
      <c r="D10" s="80"/>
      <c r="F10" s="96"/>
      <c r="G10" s="80"/>
      <c r="H10" s="80"/>
      <c r="I10" s="80"/>
      <c r="J10" s="80"/>
      <c r="K10" s="80"/>
      <c r="L10" s="80"/>
      <c r="M10" s="80"/>
    </row>
    <row r="11" spans="1:15" x14ac:dyDescent="0.4">
      <c r="A11" s="80"/>
      <c r="B11" s="80" t="s">
        <v>125</v>
      </c>
      <c r="C11" s="80"/>
      <c r="D11" s="80"/>
      <c r="E11" s="96"/>
      <c r="F11" s="96"/>
      <c r="G11" s="8">
        <f>'งบกำไรขาดทุน Q1_66'!F32</f>
        <v>88204496.840000004</v>
      </c>
      <c r="H11" s="8"/>
      <c r="I11" s="8">
        <f>'งบกำไรขาดทุน Q1_66'!H32</f>
        <v>40910923.969999984</v>
      </c>
      <c r="J11" s="8"/>
      <c r="K11" s="8">
        <f>'งบกำไรขาดทุน Q1_66'!J32</f>
        <v>-31349120.510000002</v>
      </c>
      <c r="L11" s="8"/>
      <c r="M11" s="8">
        <f>'งบกำไรขาดทุน Q1_66'!L32</f>
        <v>-21657530.09</v>
      </c>
    </row>
    <row r="12" spans="1:15" x14ac:dyDescent="0.4">
      <c r="A12" s="80"/>
      <c r="B12" s="80" t="s">
        <v>31</v>
      </c>
      <c r="C12" s="80"/>
      <c r="D12" s="80"/>
      <c r="E12" s="96"/>
      <c r="F12" s="96"/>
      <c r="G12" s="8"/>
      <c r="H12" s="8"/>
      <c r="I12" s="8"/>
      <c r="J12" s="8"/>
      <c r="K12" s="8"/>
      <c r="L12" s="8"/>
      <c r="M12" s="8"/>
    </row>
    <row r="13" spans="1:15" x14ac:dyDescent="0.4">
      <c r="A13" s="80"/>
      <c r="B13" s="80"/>
      <c r="C13" s="80"/>
      <c r="D13" s="80" t="s">
        <v>4</v>
      </c>
      <c r="E13" s="96" t="s">
        <v>193</v>
      </c>
      <c r="F13" s="96"/>
      <c r="G13" s="8">
        <v>6264323.4500000002</v>
      </c>
      <c r="H13" s="8"/>
      <c r="I13" s="8">
        <v>2829225.73</v>
      </c>
      <c r="J13" s="8"/>
      <c r="K13" s="8">
        <v>1764149.53</v>
      </c>
      <c r="L13" s="8"/>
      <c r="M13" s="8">
        <v>1427658.13</v>
      </c>
    </row>
    <row r="14" spans="1:15" x14ac:dyDescent="0.4">
      <c r="A14" s="80"/>
      <c r="B14" s="80"/>
      <c r="C14" s="80"/>
      <c r="D14" s="80" t="s">
        <v>216</v>
      </c>
      <c r="E14" s="96">
        <v>7</v>
      </c>
      <c r="F14" s="96"/>
      <c r="G14" s="8">
        <v>0</v>
      </c>
      <c r="H14" s="8"/>
      <c r="I14" s="8">
        <v>-760000</v>
      </c>
      <c r="J14" s="8"/>
      <c r="K14" s="8">
        <v>0</v>
      </c>
      <c r="L14" s="8"/>
      <c r="M14" s="8">
        <v>-760000</v>
      </c>
    </row>
    <row r="15" spans="1:15" x14ac:dyDescent="0.4">
      <c r="A15" s="80"/>
      <c r="B15" s="80"/>
      <c r="C15" s="80"/>
      <c r="D15" s="79" t="s">
        <v>177</v>
      </c>
      <c r="E15" s="17">
        <v>8.4</v>
      </c>
      <c r="F15" s="96"/>
      <c r="G15" s="8">
        <v>15020797.199999999</v>
      </c>
      <c r="H15" s="11"/>
      <c r="I15" s="8">
        <v>969132.84</v>
      </c>
      <c r="J15" s="11"/>
      <c r="K15" s="8">
        <v>11445203.970000001</v>
      </c>
      <c r="L15" s="8"/>
      <c r="M15" s="8">
        <v>24915220.5</v>
      </c>
    </row>
    <row r="16" spans="1:15" x14ac:dyDescent="0.4">
      <c r="A16" s="80"/>
      <c r="B16" s="80"/>
      <c r="C16" s="80"/>
      <c r="D16" s="79" t="s">
        <v>223</v>
      </c>
      <c r="E16" s="96">
        <v>6</v>
      </c>
      <c r="F16" s="96"/>
      <c r="G16" s="8">
        <v>-137004241.91999999</v>
      </c>
      <c r="H16" s="11"/>
      <c r="I16" s="8">
        <v>70143972.680000007</v>
      </c>
      <c r="J16" s="11"/>
      <c r="K16" s="8">
        <v>-69541.95</v>
      </c>
      <c r="L16" s="8"/>
      <c r="M16" s="8">
        <v>0</v>
      </c>
    </row>
    <row r="17" spans="1:13" x14ac:dyDescent="0.4">
      <c r="A17" s="80"/>
      <c r="B17" s="80"/>
      <c r="C17" s="80"/>
      <c r="D17" s="79" t="s">
        <v>188</v>
      </c>
      <c r="E17" s="96">
        <v>6</v>
      </c>
      <c r="F17" s="96"/>
      <c r="G17" s="8">
        <v>-4780884.5199999996</v>
      </c>
      <c r="H17" s="11"/>
      <c r="I17" s="8">
        <v>-130211799.95999999</v>
      </c>
      <c r="J17" s="11"/>
      <c r="K17" s="8">
        <v>-3651.22</v>
      </c>
      <c r="L17" s="8"/>
      <c r="M17" s="8">
        <v>-42311.97</v>
      </c>
    </row>
    <row r="18" spans="1:13" ht="19.5" customHeight="1" x14ac:dyDescent="0.4">
      <c r="A18" s="80"/>
      <c r="B18" s="80"/>
      <c r="C18" s="80"/>
      <c r="D18" s="80" t="s">
        <v>159</v>
      </c>
      <c r="F18" s="96"/>
      <c r="G18" s="8">
        <v>0</v>
      </c>
      <c r="H18" s="11"/>
      <c r="I18" s="8">
        <v>-1014277.2</v>
      </c>
      <c r="J18" s="11"/>
      <c r="K18" s="8">
        <v>0</v>
      </c>
      <c r="L18" s="8"/>
      <c r="M18" s="8">
        <v>-1014277.2</v>
      </c>
    </row>
    <row r="19" spans="1:13" ht="18" customHeight="1" x14ac:dyDescent="0.4">
      <c r="A19" s="80"/>
      <c r="B19" s="80"/>
      <c r="C19" s="80"/>
      <c r="D19" s="80" t="s">
        <v>109</v>
      </c>
      <c r="E19" s="96">
        <v>20</v>
      </c>
      <c r="F19" s="96"/>
      <c r="G19" s="8">
        <v>686313</v>
      </c>
      <c r="H19" s="11"/>
      <c r="I19" s="8">
        <v>473621</v>
      </c>
      <c r="J19" s="11"/>
      <c r="K19" s="8">
        <v>615433</v>
      </c>
      <c r="L19" s="8"/>
      <c r="M19" s="8">
        <v>410663</v>
      </c>
    </row>
    <row r="20" spans="1:13" x14ac:dyDescent="0.4">
      <c r="D20" s="4" t="s">
        <v>126</v>
      </c>
      <c r="E20" s="7">
        <v>15.1</v>
      </c>
      <c r="G20" s="100">
        <v>0</v>
      </c>
      <c r="I20" s="10">
        <v>13725226.189999999</v>
      </c>
      <c r="K20" s="100">
        <v>0</v>
      </c>
      <c r="M20" s="10">
        <v>13725226.189999999</v>
      </c>
    </row>
    <row r="21" spans="1:13" x14ac:dyDescent="0.4">
      <c r="A21" s="80"/>
      <c r="B21" s="80"/>
      <c r="C21" s="80"/>
      <c r="D21" s="4" t="s">
        <v>124</v>
      </c>
      <c r="E21" s="17">
        <v>15.1</v>
      </c>
      <c r="F21" s="96"/>
      <c r="G21" s="11">
        <v>-3298818.08</v>
      </c>
      <c r="H21" s="11"/>
      <c r="I21" s="11">
        <v>-15590582.970000001</v>
      </c>
      <c r="J21" s="11"/>
      <c r="K21" s="11">
        <v>-1121442.1399999999</v>
      </c>
      <c r="L21" s="11"/>
      <c r="M21" s="11">
        <v>-15119471.710000001</v>
      </c>
    </row>
    <row r="22" spans="1:13" x14ac:dyDescent="0.4">
      <c r="A22" s="80"/>
      <c r="B22" s="80"/>
      <c r="C22" s="80"/>
      <c r="D22" s="80" t="s">
        <v>87</v>
      </c>
      <c r="E22" s="96"/>
      <c r="F22" s="96"/>
      <c r="G22" s="53">
        <v>2236143.2200000002</v>
      </c>
      <c r="H22" s="11"/>
      <c r="I22" s="53">
        <v>2558732.86</v>
      </c>
      <c r="J22" s="11"/>
      <c r="K22" s="53">
        <v>2421074.73</v>
      </c>
      <c r="L22" s="11"/>
      <c r="M22" s="53">
        <v>2758458.89</v>
      </c>
    </row>
    <row r="23" spans="1:13" x14ac:dyDescent="0.4">
      <c r="A23" s="80"/>
      <c r="B23" s="80" t="s">
        <v>72</v>
      </c>
      <c r="C23" s="80"/>
      <c r="D23" s="80"/>
      <c r="E23" s="96"/>
      <c r="F23" s="96"/>
      <c r="G23" s="8">
        <f>+SUM(G11:G22)</f>
        <v>-32671870.80999998</v>
      </c>
      <c r="H23" s="11"/>
      <c r="I23" s="8">
        <f>+SUM(I11:I22)</f>
        <v>-15965824.859999996</v>
      </c>
      <c r="J23" s="11"/>
      <c r="K23" s="8">
        <f>+SUM(K11:K22)</f>
        <v>-16297894.589999996</v>
      </c>
      <c r="L23" s="11"/>
      <c r="M23" s="8">
        <f>+SUM(M11:M22)</f>
        <v>4643635.7399999984</v>
      </c>
    </row>
    <row r="24" spans="1:13" x14ac:dyDescent="0.4">
      <c r="A24" s="80"/>
      <c r="B24" s="80" t="s">
        <v>60</v>
      </c>
      <c r="C24" s="80"/>
      <c r="D24" s="80"/>
      <c r="E24" s="96"/>
      <c r="F24" s="96"/>
      <c r="G24" s="34"/>
      <c r="H24" s="34"/>
      <c r="I24" s="34"/>
      <c r="J24" s="34"/>
      <c r="K24" s="34"/>
      <c r="L24" s="34"/>
      <c r="M24" s="34"/>
    </row>
    <row r="25" spans="1:13" x14ac:dyDescent="0.4">
      <c r="A25" s="80"/>
      <c r="B25" s="80"/>
      <c r="C25" s="10" t="s">
        <v>170</v>
      </c>
      <c r="D25" s="80"/>
      <c r="E25" s="17">
        <v>8.3000000000000007</v>
      </c>
      <c r="F25" s="96"/>
      <c r="G25" s="8">
        <v>15647027.16</v>
      </c>
      <c r="H25" s="8"/>
      <c r="I25" s="8">
        <v>141236450.96000001</v>
      </c>
      <c r="J25" s="8"/>
      <c r="K25" s="8">
        <v>-22926523.780000001</v>
      </c>
      <c r="L25" s="8"/>
      <c r="M25" s="8">
        <v>104113198</v>
      </c>
    </row>
    <row r="26" spans="1:13" x14ac:dyDescent="0.4">
      <c r="A26" s="80"/>
      <c r="B26" s="80"/>
      <c r="C26" s="80" t="s">
        <v>90</v>
      </c>
      <c r="D26" s="80"/>
      <c r="E26" s="96">
        <v>4</v>
      </c>
      <c r="F26" s="96"/>
      <c r="G26" s="8">
        <v>44083416.93</v>
      </c>
      <c r="H26" s="8"/>
      <c r="I26" s="8">
        <v>-1148587.17</v>
      </c>
      <c r="J26" s="8"/>
      <c r="K26" s="8">
        <v>20000000</v>
      </c>
      <c r="L26" s="8"/>
      <c r="M26" s="8">
        <v>2037814.74</v>
      </c>
    </row>
    <row r="27" spans="1:13" x14ac:dyDescent="0.4">
      <c r="A27" s="80"/>
      <c r="B27" s="80"/>
      <c r="C27" s="80" t="s">
        <v>89</v>
      </c>
      <c r="D27" s="80"/>
      <c r="E27" s="17">
        <v>2.2000000000000002</v>
      </c>
      <c r="F27" s="96"/>
      <c r="G27" s="8">
        <v>-73981.11</v>
      </c>
      <c r="H27" s="8"/>
      <c r="I27" s="8">
        <v>-512062.07</v>
      </c>
      <c r="J27" s="8"/>
      <c r="K27" s="8">
        <v>5801018.8899999997</v>
      </c>
      <c r="L27" s="8"/>
      <c r="M27" s="8">
        <v>2500000</v>
      </c>
    </row>
    <row r="28" spans="1:13" x14ac:dyDescent="0.4">
      <c r="A28" s="80"/>
      <c r="B28" s="80"/>
      <c r="C28" s="80" t="s">
        <v>179</v>
      </c>
      <c r="D28" s="80"/>
      <c r="E28" s="96">
        <v>5</v>
      </c>
      <c r="F28" s="96"/>
      <c r="G28" s="8">
        <f>287.78-4795031.87-25193500.47-609754.07</f>
        <v>-30597998.629999999</v>
      </c>
      <c r="H28" s="8"/>
      <c r="I28" s="8">
        <v>-22386976.649999999</v>
      </c>
      <c r="J28" s="8"/>
      <c r="K28" s="8">
        <f>-4795890.4+14790-585257.71</f>
        <v>-5366358.1100000003</v>
      </c>
      <c r="L28" s="8"/>
      <c r="M28" s="8">
        <v>7986751.6399999997</v>
      </c>
    </row>
    <row r="29" spans="1:13" x14ac:dyDescent="0.4">
      <c r="A29" s="80"/>
      <c r="B29" s="80"/>
      <c r="C29" s="80" t="s">
        <v>180</v>
      </c>
      <c r="D29" s="80"/>
      <c r="E29" s="17">
        <v>2.2999999999999998</v>
      </c>
      <c r="F29" s="96"/>
      <c r="G29" s="8">
        <v>0</v>
      </c>
      <c r="H29" s="8"/>
      <c r="I29" s="8">
        <v>0</v>
      </c>
      <c r="J29" s="8"/>
      <c r="K29" s="8">
        <v>-7145579.4000000004</v>
      </c>
      <c r="L29" s="8"/>
      <c r="M29" s="8">
        <v>-11484455.1</v>
      </c>
    </row>
    <row r="30" spans="1:13" x14ac:dyDescent="0.4">
      <c r="A30" s="80"/>
      <c r="B30" s="80"/>
      <c r="C30" s="80" t="s">
        <v>45</v>
      </c>
      <c r="D30" s="80"/>
      <c r="E30" s="96"/>
      <c r="F30" s="96"/>
      <c r="G30" s="8">
        <v>1776263.12</v>
      </c>
      <c r="H30" s="8"/>
      <c r="I30" s="8">
        <v>741948.82</v>
      </c>
      <c r="J30" s="8"/>
      <c r="K30" s="8">
        <v>1777478.14</v>
      </c>
      <c r="L30" s="8"/>
      <c r="M30" s="8">
        <v>-428452.01</v>
      </c>
    </row>
    <row r="31" spans="1:13" x14ac:dyDescent="0.4">
      <c r="A31" s="80"/>
      <c r="B31" s="80"/>
      <c r="C31" s="80" t="s">
        <v>47</v>
      </c>
      <c r="D31" s="80"/>
      <c r="E31" s="8"/>
      <c r="F31" s="96"/>
      <c r="G31" s="8">
        <v>280373.82</v>
      </c>
      <c r="H31" s="8"/>
      <c r="I31" s="8">
        <v>144000</v>
      </c>
      <c r="J31" s="8"/>
      <c r="K31" s="8">
        <v>0</v>
      </c>
      <c r="L31" s="8"/>
      <c r="M31" s="8">
        <v>0</v>
      </c>
    </row>
    <row r="32" spans="1:13" x14ac:dyDescent="0.4">
      <c r="A32" s="80"/>
      <c r="B32" s="80" t="s">
        <v>61</v>
      </c>
      <c r="C32" s="80"/>
      <c r="D32" s="80"/>
      <c r="E32" s="96"/>
      <c r="F32" s="96"/>
      <c r="G32" s="8"/>
      <c r="H32" s="8"/>
      <c r="I32" s="8"/>
      <c r="J32" s="8"/>
      <c r="K32" s="8"/>
      <c r="L32" s="8"/>
      <c r="M32" s="8"/>
    </row>
    <row r="33" spans="1:16" x14ac:dyDescent="0.4">
      <c r="A33" s="80"/>
      <c r="B33" s="80"/>
      <c r="C33" s="80" t="s">
        <v>91</v>
      </c>
      <c r="D33" s="80"/>
      <c r="E33" s="96">
        <v>17</v>
      </c>
      <c r="F33" s="96"/>
      <c r="G33" s="8">
        <v>-7241.5</v>
      </c>
      <c r="H33" s="8"/>
      <c r="I33" s="8">
        <v>-2118.2600000000002</v>
      </c>
      <c r="J33" s="8"/>
      <c r="K33" s="8">
        <v>0</v>
      </c>
      <c r="L33" s="8"/>
      <c r="M33" s="8">
        <v>0</v>
      </c>
    </row>
    <row r="34" spans="1:16" x14ac:dyDescent="0.4">
      <c r="A34" s="80"/>
      <c r="B34" s="80"/>
      <c r="C34" s="80" t="s">
        <v>181</v>
      </c>
      <c r="D34" s="80"/>
      <c r="E34" s="96">
        <v>18</v>
      </c>
      <c r="F34" s="96"/>
      <c r="G34" s="8">
        <v>-11051295.43</v>
      </c>
      <c r="H34" s="8"/>
      <c r="I34" s="8">
        <v>-21618086.699999999</v>
      </c>
      <c r="J34" s="8"/>
      <c r="K34" s="8">
        <v>-4145978.91</v>
      </c>
      <c r="L34" s="8"/>
      <c r="M34" s="8">
        <v>-20008742.300000001</v>
      </c>
    </row>
    <row r="35" spans="1:16" x14ac:dyDescent="0.4">
      <c r="A35" s="80"/>
      <c r="B35" s="80"/>
      <c r="C35" s="80" t="s">
        <v>198</v>
      </c>
      <c r="D35" s="80"/>
      <c r="E35" s="96"/>
      <c r="F35" s="96"/>
      <c r="G35" s="8">
        <v>0</v>
      </c>
      <c r="H35" s="8"/>
      <c r="I35" s="8">
        <v>0</v>
      </c>
      <c r="J35" s="8"/>
      <c r="K35" s="8">
        <v>-6591361.0499999998</v>
      </c>
      <c r="L35" s="8"/>
      <c r="M35" s="8">
        <v>0</v>
      </c>
    </row>
    <row r="36" spans="1:16" x14ac:dyDescent="0.4">
      <c r="A36" s="80"/>
      <c r="B36" s="80"/>
      <c r="C36" s="80" t="s">
        <v>50</v>
      </c>
      <c r="D36" s="80"/>
      <c r="E36" s="96"/>
      <c r="F36" s="96"/>
      <c r="G36" s="8">
        <v>1324662.69</v>
      </c>
      <c r="H36" s="8"/>
      <c r="I36" s="8">
        <v>8503572.4000000004</v>
      </c>
      <c r="J36" s="8"/>
      <c r="K36" s="8">
        <v>855724.15</v>
      </c>
      <c r="L36" s="8"/>
      <c r="M36" s="8">
        <v>7872342.4800000004</v>
      </c>
    </row>
    <row r="37" spans="1:16" x14ac:dyDescent="0.4">
      <c r="A37" s="80"/>
      <c r="B37" s="80"/>
      <c r="C37" s="80" t="s">
        <v>152</v>
      </c>
      <c r="D37" s="80"/>
      <c r="E37" s="96"/>
      <c r="F37" s="96"/>
      <c r="G37" s="53">
        <v>487899.88</v>
      </c>
      <c r="H37" s="8"/>
      <c r="I37" s="53">
        <v>-4732143</v>
      </c>
      <c r="J37" s="8"/>
      <c r="K37" s="53">
        <v>417019.88</v>
      </c>
      <c r="L37" s="8"/>
      <c r="M37" s="53">
        <v>-5082954</v>
      </c>
    </row>
    <row r="38" spans="1:16" s="80" customFormat="1" x14ac:dyDescent="0.4">
      <c r="B38" s="80" t="s">
        <v>76</v>
      </c>
      <c r="E38" s="96"/>
      <c r="F38" s="96"/>
      <c r="G38" s="8">
        <f>SUM(G23:G37)</f>
        <v>-10802743.879999978</v>
      </c>
      <c r="H38" s="8"/>
      <c r="I38" s="8">
        <f>SUM(I23:I37)</f>
        <v>84260173.469999999</v>
      </c>
      <c r="J38" s="8"/>
      <c r="K38" s="8">
        <f>SUM(K23:K37)</f>
        <v>-33622454.779999994</v>
      </c>
      <c r="L38" s="8"/>
      <c r="M38" s="8">
        <f>SUM(M23:M37)</f>
        <v>92149139.189999998</v>
      </c>
    </row>
    <row r="39" spans="1:16" s="80" customFormat="1" x14ac:dyDescent="0.4">
      <c r="C39" s="80" t="s">
        <v>77</v>
      </c>
      <c r="E39" s="96"/>
      <c r="F39" s="96"/>
      <c r="G39" s="8">
        <v>-2236143.2200000002</v>
      </c>
      <c r="H39" s="8"/>
      <c r="I39" s="8">
        <v>-2558732.86</v>
      </c>
      <c r="J39" s="8"/>
      <c r="K39" s="8">
        <v>-2421074.73</v>
      </c>
      <c r="L39" s="8"/>
      <c r="M39" s="8">
        <v>-2758458.89</v>
      </c>
    </row>
    <row r="40" spans="1:16" s="80" customFormat="1" x14ac:dyDescent="0.4">
      <c r="C40" s="80" t="s">
        <v>78</v>
      </c>
      <c r="E40" s="96"/>
      <c r="F40" s="96"/>
      <c r="G40" s="8">
        <v>-526119.52</v>
      </c>
      <c r="H40" s="8"/>
      <c r="I40" s="8">
        <v>-210163.39</v>
      </c>
      <c r="J40" s="8"/>
      <c r="K40" s="8">
        <v>-526119.52</v>
      </c>
      <c r="L40" s="8"/>
      <c r="M40" s="8">
        <v>-195479.83</v>
      </c>
    </row>
    <row r="41" spans="1:16" x14ac:dyDescent="0.4">
      <c r="A41" s="80"/>
      <c r="B41" s="80"/>
      <c r="C41" s="80"/>
      <c r="D41" s="80" t="s">
        <v>79</v>
      </c>
      <c r="E41" s="96"/>
      <c r="F41" s="96"/>
      <c r="G41" s="49">
        <f>SUM(G38:G40)</f>
        <v>-13565006.619999979</v>
      </c>
      <c r="H41" s="8"/>
      <c r="I41" s="49">
        <f>SUM(I38:I40)</f>
        <v>81491277.219999999</v>
      </c>
      <c r="J41" s="8"/>
      <c r="K41" s="49">
        <f>SUM(K38:K40)</f>
        <v>-36569649.029999994</v>
      </c>
      <c r="L41" s="8"/>
      <c r="M41" s="49">
        <f>SUM(M38:M40)</f>
        <v>89195200.469999999</v>
      </c>
    </row>
    <row r="42" spans="1:16" ht="8.25" customHeight="1" x14ac:dyDescent="0.4">
      <c r="A42" s="80"/>
      <c r="B42" s="80"/>
      <c r="C42" s="80"/>
      <c r="D42" s="80"/>
      <c r="E42" s="96"/>
      <c r="F42" s="96"/>
      <c r="G42" s="11"/>
      <c r="H42" s="8"/>
      <c r="I42" s="11"/>
      <c r="J42" s="8"/>
      <c r="K42" s="11"/>
      <c r="L42" s="8"/>
      <c r="M42" s="11"/>
    </row>
    <row r="43" spans="1:16" x14ac:dyDescent="0.4">
      <c r="A43" s="4" t="str">
        <f>+'งบแสดงฐานะการเงิน Q1_66'!A42</f>
        <v>หมายเหตุประกอบงบการเงินระหว่างกาลถือเป็นส่วนหนึ่งของงบการเงินระหว่างกาลนี้</v>
      </c>
      <c r="B43" s="80"/>
      <c r="C43" s="80"/>
      <c r="D43" s="80"/>
      <c r="E43" s="96"/>
      <c r="F43" s="96"/>
      <c r="G43" s="11"/>
      <c r="H43" s="8"/>
      <c r="I43" s="11"/>
      <c r="J43" s="8"/>
      <c r="K43" s="11"/>
      <c r="L43" s="8"/>
      <c r="M43" s="11"/>
    </row>
    <row r="44" spans="1:16" x14ac:dyDescent="0.4">
      <c r="A44" s="4"/>
      <c r="B44" s="80"/>
      <c r="C44" s="80"/>
      <c r="D44" s="80"/>
      <c r="E44" s="96"/>
      <c r="F44" s="96"/>
      <c r="G44" s="11"/>
      <c r="H44" s="8"/>
      <c r="I44" s="11"/>
      <c r="J44" s="8"/>
      <c r="K44" s="11"/>
      <c r="L44" s="8"/>
      <c r="M44" s="11"/>
    </row>
    <row r="45" spans="1:16" x14ac:dyDescent="0.4">
      <c r="A45" s="4"/>
      <c r="B45" s="80"/>
      <c r="C45" s="80"/>
      <c r="D45" s="80"/>
      <c r="E45" s="96"/>
      <c r="F45" s="96"/>
      <c r="G45" s="11"/>
      <c r="H45" s="8"/>
      <c r="I45" s="11"/>
      <c r="J45" s="8"/>
      <c r="K45" s="11"/>
      <c r="L45" s="8"/>
      <c r="M45" s="11"/>
    </row>
    <row r="46" spans="1:16" s="4" customFormat="1" x14ac:dyDescent="0.4">
      <c r="A46" s="7"/>
      <c r="B46" s="12" t="s">
        <v>21</v>
      </c>
      <c r="C46" s="7"/>
      <c r="D46" s="12"/>
      <c r="E46" s="7"/>
      <c r="F46" s="12" t="s">
        <v>21</v>
      </c>
      <c r="G46" s="7"/>
      <c r="H46" s="7"/>
      <c r="I46" s="7"/>
      <c r="J46" s="7"/>
      <c r="K46" s="7"/>
      <c r="L46" s="7"/>
      <c r="M46" s="7"/>
      <c r="P46" s="11"/>
    </row>
    <row r="47" spans="1:16" s="4" customFormat="1" x14ac:dyDescent="0.4">
      <c r="A47" s="7"/>
      <c r="B47" s="12"/>
      <c r="C47" s="7"/>
      <c r="D47" s="12"/>
      <c r="E47" s="7"/>
      <c r="F47" s="12"/>
      <c r="G47" s="7"/>
      <c r="H47" s="7"/>
      <c r="I47" s="7"/>
      <c r="J47" s="7"/>
      <c r="K47" s="7"/>
      <c r="L47" s="7"/>
      <c r="M47" s="7"/>
      <c r="P47" s="11"/>
    </row>
    <row r="48" spans="1:16" s="4" customFormat="1" x14ac:dyDescent="0.4">
      <c r="A48" s="7"/>
      <c r="B48" s="12"/>
      <c r="C48" s="7"/>
      <c r="D48" s="12"/>
      <c r="E48" s="7"/>
      <c r="F48" s="12"/>
      <c r="G48" s="7"/>
      <c r="H48" s="7"/>
      <c r="I48" s="7"/>
      <c r="J48" s="7"/>
      <c r="K48" s="103" t="s">
        <v>230</v>
      </c>
      <c r="L48" s="103"/>
      <c r="M48" s="103"/>
      <c r="P48" s="11"/>
    </row>
    <row r="49" spans="1:15" x14ac:dyDescent="0.4">
      <c r="A49" s="104" t="s">
        <v>52</v>
      </c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</row>
    <row r="50" spans="1:15" x14ac:dyDescent="0.4">
      <c r="A50" s="105" t="s">
        <v>29</v>
      </c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</row>
    <row r="51" spans="1:15" x14ac:dyDescent="0.4">
      <c r="A51" s="105" t="str">
        <f>+A4</f>
        <v>สำหรับงวดสามเดือนสิ้นสุดวันที่ 31 มีนาคม 2566</v>
      </c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</row>
    <row r="52" spans="1:15" x14ac:dyDescent="0.4">
      <c r="A52" s="3"/>
      <c r="B52" s="3"/>
      <c r="C52" s="3"/>
      <c r="D52" s="3"/>
      <c r="E52" s="3"/>
      <c r="F52" s="3"/>
      <c r="G52" s="109" t="s">
        <v>13</v>
      </c>
      <c r="H52" s="109"/>
      <c r="I52" s="109"/>
      <c r="J52" s="109"/>
      <c r="K52" s="109"/>
      <c r="L52" s="109"/>
      <c r="M52" s="109"/>
    </row>
    <row r="53" spans="1:15" x14ac:dyDescent="0.4">
      <c r="G53" s="109" t="s">
        <v>34</v>
      </c>
      <c r="H53" s="109"/>
      <c r="I53" s="109"/>
      <c r="J53" s="3"/>
      <c r="K53" s="109" t="s">
        <v>35</v>
      </c>
      <c r="L53" s="109"/>
      <c r="M53" s="109"/>
    </row>
    <row r="54" spans="1:15" x14ac:dyDescent="0.4">
      <c r="G54" s="102" t="str">
        <f>+G7</f>
        <v>สำหรับงวดสิ้นสุดวันที่ 31 ธันวาคม</v>
      </c>
      <c r="H54" s="102"/>
      <c r="I54" s="102"/>
      <c r="J54" s="4"/>
      <c r="K54" s="102" t="str">
        <f>+K7</f>
        <v>สำหรับงวดสิ้นสุดวันที่ 31 ธันวาคม</v>
      </c>
      <c r="L54" s="102"/>
      <c r="M54" s="102"/>
    </row>
    <row r="55" spans="1:15" ht="18.75" customHeight="1" x14ac:dyDescent="0.4">
      <c r="G55" s="22" t="str">
        <f>+G8</f>
        <v>2566</v>
      </c>
      <c r="H55" s="7"/>
      <c r="I55" s="22" t="str">
        <f>+I8</f>
        <v>2565</v>
      </c>
      <c r="J55" s="14"/>
      <c r="K55" s="22" t="str">
        <f>+K8</f>
        <v>2566</v>
      </c>
      <c r="L55" s="7"/>
      <c r="M55" s="22" t="str">
        <f>+M8</f>
        <v>2565</v>
      </c>
      <c r="N55" s="7"/>
      <c r="O55" s="14"/>
    </row>
    <row r="56" spans="1:15" x14ac:dyDescent="0.4">
      <c r="A56" s="80" t="s">
        <v>7</v>
      </c>
      <c r="B56" s="80"/>
      <c r="C56" s="80"/>
      <c r="D56" s="80"/>
      <c r="E56" s="96"/>
      <c r="F56" s="96"/>
      <c r="G56" s="8"/>
      <c r="H56" s="8"/>
      <c r="I56" s="8"/>
      <c r="J56" s="8"/>
      <c r="K56" s="8"/>
      <c r="L56" s="8"/>
      <c r="M56" s="8"/>
    </row>
    <row r="57" spans="1:15" hidden="1" x14ac:dyDescent="0.4">
      <c r="A57" s="80"/>
      <c r="B57" s="80" t="s">
        <v>202</v>
      </c>
      <c r="C57" s="80"/>
      <c r="D57" s="80"/>
      <c r="E57" s="7">
        <v>9</v>
      </c>
      <c r="F57" s="96"/>
      <c r="G57" s="8">
        <v>0</v>
      </c>
      <c r="H57" s="8"/>
      <c r="I57" s="8">
        <v>0</v>
      </c>
      <c r="J57" s="8"/>
      <c r="K57" s="8">
        <v>0</v>
      </c>
      <c r="L57" s="8"/>
      <c r="M57" s="8">
        <v>0</v>
      </c>
    </row>
    <row r="58" spans="1:15" x14ac:dyDescent="0.4">
      <c r="A58" s="80"/>
      <c r="B58" s="80" t="s">
        <v>178</v>
      </c>
      <c r="C58" s="80"/>
      <c r="D58" s="80"/>
      <c r="E58" s="7">
        <v>10</v>
      </c>
      <c r="F58" s="96"/>
      <c r="G58" s="8">
        <v>7.79</v>
      </c>
      <c r="H58" s="8"/>
      <c r="I58" s="8">
        <v>1.84</v>
      </c>
      <c r="J58" s="8"/>
      <c r="K58" s="8">
        <v>0</v>
      </c>
      <c r="L58" s="8"/>
      <c r="M58" s="8">
        <v>0</v>
      </c>
    </row>
    <row r="59" spans="1:15" s="80" customFormat="1" x14ac:dyDescent="0.4">
      <c r="B59" s="80" t="s">
        <v>199</v>
      </c>
      <c r="E59" s="96" t="s">
        <v>194</v>
      </c>
      <c r="F59" s="96"/>
      <c r="G59" s="8">
        <v>-8407.48</v>
      </c>
      <c r="H59" s="8"/>
      <c r="I59" s="8">
        <v>-992707.01</v>
      </c>
      <c r="J59" s="8"/>
      <c r="K59" s="8">
        <v>-8407.48</v>
      </c>
      <c r="L59" s="8"/>
      <c r="M59" s="8">
        <v>-1156457.3</v>
      </c>
    </row>
    <row r="60" spans="1:15" s="80" customFormat="1" hidden="1" x14ac:dyDescent="0.4">
      <c r="B60" s="80" t="s">
        <v>195</v>
      </c>
      <c r="E60" s="96">
        <v>14</v>
      </c>
      <c r="F60" s="96"/>
      <c r="G60" s="8">
        <v>0</v>
      </c>
      <c r="H60" s="8"/>
      <c r="I60" s="8">
        <v>0</v>
      </c>
      <c r="J60" s="8"/>
      <c r="K60" s="8">
        <v>0</v>
      </c>
      <c r="L60" s="8"/>
      <c r="M60" s="8">
        <v>0</v>
      </c>
    </row>
    <row r="61" spans="1:15" x14ac:dyDescent="0.4">
      <c r="A61" s="80"/>
      <c r="B61" s="80" t="s">
        <v>160</v>
      </c>
      <c r="D61" s="80"/>
      <c r="E61" s="96">
        <v>7</v>
      </c>
      <c r="F61" s="96"/>
      <c r="G61" s="8">
        <v>-70000000</v>
      </c>
      <c r="H61" s="8"/>
      <c r="I61" s="8">
        <v>-16240000</v>
      </c>
      <c r="J61" s="8"/>
      <c r="K61" s="8">
        <v>-70000000</v>
      </c>
      <c r="L61" s="8"/>
      <c r="M61" s="8">
        <v>-16240000</v>
      </c>
    </row>
    <row r="62" spans="1:15" x14ac:dyDescent="0.4">
      <c r="A62" s="80"/>
      <c r="B62" s="80" t="s">
        <v>161</v>
      </c>
      <c r="D62" s="80"/>
      <c r="E62" s="17">
        <v>2.4</v>
      </c>
      <c r="F62" s="96"/>
      <c r="G62" s="8">
        <v>0</v>
      </c>
      <c r="H62" s="8"/>
      <c r="I62" s="8">
        <v>0</v>
      </c>
      <c r="J62" s="8"/>
      <c r="K62" s="8">
        <v>21364080.800000001</v>
      </c>
      <c r="L62" s="8"/>
      <c r="M62" s="8">
        <v>-208006894.40000001</v>
      </c>
    </row>
    <row r="63" spans="1:15" x14ac:dyDescent="0.4">
      <c r="A63" s="80"/>
      <c r="B63" s="80" t="s">
        <v>159</v>
      </c>
      <c r="C63" s="80"/>
      <c r="D63" s="80"/>
      <c r="F63" s="96"/>
      <c r="G63" s="8">
        <v>0</v>
      </c>
      <c r="H63" s="8"/>
      <c r="I63" s="8">
        <v>1014277.2</v>
      </c>
      <c r="J63" s="8"/>
      <c r="K63" s="8">
        <v>0</v>
      </c>
      <c r="L63" s="8"/>
      <c r="M63" s="8">
        <v>1014277.2</v>
      </c>
    </row>
    <row r="64" spans="1:15" x14ac:dyDescent="0.4">
      <c r="A64" s="80"/>
      <c r="B64" s="80"/>
      <c r="C64" s="80"/>
      <c r="D64" s="80" t="s">
        <v>73</v>
      </c>
      <c r="E64" s="96"/>
      <c r="F64" s="96"/>
      <c r="G64" s="49">
        <f>SUM(G57:G63)</f>
        <v>-70008399.689999998</v>
      </c>
      <c r="H64" s="11"/>
      <c r="I64" s="49">
        <f>SUM(I57:I63)</f>
        <v>-16218427.970000003</v>
      </c>
      <c r="J64" s="11"/>
      <c r="K64" s="49">
        <f>SUM(K57:K63)</f>
        <v>-48644326.680000007</v>
      </c>
      <c r="L64" s="11"/>
      <c r="M64" s="49">
        <f>SUM(M57:M63)</f>
        <v>-224389074.50000003</v>
      </c>
    </row>
    <row r="65" spans="1:16" x14ac:dyDescent="0.4">
      <c r="A65" s="80" t="s">
        <v>11</v>
      </c>
      <c r="B65" s="80"/>
      <c r="C65" s="80"/>
      <c r="D65" s="80"/>
      <c r="E65" s="96"/>
      <c r="F65" s="96"/>
      <c r="G65" s="11"/>
      <c r="H65" s="11"/>
      <c r="I65" s="11"/>
      <c r="J65" s="11"/>
      <c r="K65" s="11"/>
      <c r="L65" s="11"/>
      <c r="M65" s="11"/>
    </row>
    <row r="66" spans="1:16" s="80" customFormat="1" x14ac:dyDescent="0.4">
      <c r="B66" s="80" t="s">
        <v>162</v>
      </c>
      <c r="E66" s="96">
        <v>16</v>
      </c>
      <c r="F66" s="96"/>
      <c r="G66" s="8">
        <v>60000000</v>
      </c>
      <c r="H66" s="8"/>
      <c r="I66" s="8">
        <v>75000000</v>
      </c>
      <c r="J66" s="8"/>
      <c r="K66" s="8">
        <v>60000000</v>
      </c>
      <c r="L66" s="8"/>
      <c r="M66" s="8">
        <v>75000000</v>
      </c>
    </row>
    <row r="67" spans="1:16" s="80" customFormat="1" hidden="1" x14ac:dyDescent="0.4">
      <c r="B67" s="80" t="s">
        <v>127</v>
      </c>
      <c r="E67" s="17"/>
      <c r="F67" s="96"/>
      <c r="G67" s="8">
        <v>0</v>
      </c>
      <c r="H67" s="8"/>
      <c r="I67" s="8">
        <v>0</v>
      </c>
      <c r="J67" s="8"/>
      <c r="K67" s="8">
        <v>0</v>
      </c>
      <c r="L67" s="8"/>
      <c r="M67" s="8">
        <v>0</v>
      </c>
    </row>
    <row r="68" spans="1:16" s="80" customFormat="1" hidden="1" x14ac:dyDescent="0.4">
      <c r="B68" s="4" t="s">
        <v>187</v>
      </c>
      <c r="E68" s="96">
        <v>21</v>
      </c>
      <c r="F68" s="96"/>
      <c r="G68" s="11">
        <v>0</v>
      </c>
      <c r="H68" s="8"/>
      <c r="I68" s="11">
        <v>0</v>
      </c>
      <c r="J68" s="8"/>
      <c r="K68" s="11">
        <v>0</v>
      </c>
      <c r="L68" s="8"/>
      <c r="M68" s="11">
        <v>0</v>
      </c>
    </row>
    <row r="69" spans="1:16" s="80" customFormat="1" x14ac:dyDescent="0.4">
      <c r="B69" s="4" t="s">
        <v>147</v>
      </c>
      <c r="E69" s="96">
        <v>21</v>
      </c>
      <c r="F69" s="96"/>
      <c r="G69" s="11">
        <v>0</v>
      </c>
      <c r="H69" s="8"/>
      <c r="I69" s="11">
        <v>29008465.079999998</v>
      </c>
      <c r="J69" s="8"/>
      <c r="K69" s="11">
        <v>0</v>
      </c>
      <c r="L69" s="8"/>
      <c r="M69" s="11">
        <v>29008465.079999998</v>
      </c>
    </row>
    <row r="70" spans="1:16" s="80" customFormat="1" x14ac:dyDescent="0.4">
      <c r="B70" s="4" t="s">
        <v>167</v>
      </c>
      <c r="E70" s="96"/>
      <c r="F70" s="96"/>
      <c r="G70" s="8"/>
      <c r="H70" s="8"/>
      <c r="I70" s="8"/>
      <c r="J70" s="8"/>
      <c r="K70" s="11"/>
      <c r="L70" s="8"/>
      <c r="M70" s="11"/>
    </row>
    <row r="71" spans="1:16" s="80" customFormat="1" x14ac:dyDescent="0.4">
      <c r="B71" s="4"/>
      <c r="C71" s="80" t="s">
        <v>168</v>
      </c>
      <c r="E71" s="96">
        <v>22</v>
      </c>
      <c r="F71" s="96"/>
      <c r="G71" s="53">
        <v>0</v>
      </c>
      <c r="H71" s="8"/>
      <c r="I71" s="53">
        <v>-28877596.59</v>
      </c>
      <c r="J71" s="8"/>
      <c r="K71" s="53">
        <v>0</v>
      </c>
      <c r="L71" s="8"/>
      <c r="M71" s="53">
        <v>-28877596.59</v>
      </c>
    </row>
    <row r="72" spans="1:16" hidden="1" x14ac:dyDescent="0.4">
      <c r="A72" s="80"/>
      <c r="B72" s="80" t="s">
        <v>200</v>
      </c>
      <c r="C72" s="80"/>
      <c r="D72" s="80"/>
      <c r="E72" s="96">
        <v>24</v>
      </c>
      <c r="F72" s="96"/>
      <c r="G72" s="11">
        <v>0</v>
      </c>
      <c r="H72" s="11"/>
      <c r="I72" s="11">
        <v>0</v>
      </c>
      <c r="J72" s="11"/>
      <c r="K72" s="11">
        <v>0</v>
      </c>
      <c r="L72" s="11"/>
      <c r="M72" s="11">
        <v>0</v>
      </c>
    </row>
    <row r="73" spans="1:16" hidden="1" x14ac:dyDescent="0.4">
      <c r="A73" s="80"/>
      <c r="B73" s="80" t="s">
        <v>201</v>
      </c>
      <c r="C73" s="80"/>
      <c r="D73" s="80"/>
      <c r="E73" s="96"/>
      <c r="F73" s="96"/>
      <c r="G73" s="53">
        <v>0</v>
      </c>
      <c r="H73" s="11"/>
      <c r="I73" s="53">
        <v>0</v>
      </c>
      <c r="J73" s="11"/>
      <c r="K73" s="53">
        <v>0</v>
      </c>
      <c r="L73" s="11"/>
      <c r="M73" s="53">
        <v>0</v>
      </c>
    </row>
    <row r="74" spans="1:16" x14ac:dyDescent="0.4">
      <c r="A74" s="80"/>
      <c r="B74" s="80"/>
      <c r="C74" s="80"/>
      <c r="D74" s="80" t="s">
        <v>74</v>
      </c>
      <c r="E74" s="96"/>
      <c r="F74" s="96"/>
      <c r="G74" s="53">
        <f>SUM(G66:G73)</f>
        <v>60000000</v>
      </c>
      <c r="H74" s="11"/>
      <c r="I74" s="53">
        <f>SUM(I66:I73)</f>
        <v>75130868.489999995</v>
      </c>
      <c r="J74" s="11"/>
      <c r="K74" s="53">
        <f>SUM(K66:K73)</f>
        <v>60000000</v>
      </c>
      <c r="L74" s="11"/>
      <c r="M74" s="53">
        <f>SUM(M66:M73)</f>
        <v>75130868.489999995</v>
      </c>
    </row>
    <row r="75" spans="1:16" ht="9" hidden="1" customHeight="1" x14ac:dyDescent="0.4">
      <c r="A75" s="80"/>
      <c r="B75" s="80"/>
      <c r="C75" s="80"/>
      <c r="D75" s="80"/>
      <c r="E75" s="96"/>
      <c r="F75" s="96"/>
      <c r="G75" s="11"/>
      <c r="H75" s="11"/>
      <c r="I75" s="11"/>
      <c r="J75" s="11"/>
      <c r="K75" s="11"/>
      <c r="L75" s="11"/>
      <c r="M75" s="11"/>
    </row>
    <row r="76" spans="1:16" x14ac:dyDescent="0.4">
      <c r="A76" s="80" t="s">
        <v>53</v>
      </c>
      <c r="B76" s="80"/>
      <c r="C76" s="80"/>
      <c r="D76" s="80"/>
      <c r="E76" s="96"/>
      <c r="F76" s="96"/>
      <c r="G76" s="49">
        <v>477033.67</v>
      </c>
      <c r="H76" s="11"/>
      <c r="I76" s="49">
        <v>1292036.82</v>
      </c>
      <c r="J76" s="11"/>
      <c r="K76" s="53">
        <v>0</v>
      </c>
      <c r="L76" s="11"/>
      <c r="M76" s="53">
        <v>0</v>
      </c>
    </row>
    <row r="77" spans="1:16" x14ac:dyDescent="0.4">
      <c r="A77" s="80" t="s">
        <v>12</v>
      </c>
      <c r="B77" s="80"/>
      <c r="C77" s="80"/>
      <c r="D77" s="80"/>
      <c r="E77" s="96"/>
      <c r="F77" s="96"/>
      <c r="G77" s="64">
        <f>+G74+G64+G41+G76</f>
        <v>-23096372.639999975</v>
      </c>
      <c r="H77" s="8"/>
      <c r="I77" s="64">
        <f>+I74+I64+I41+I76</f>
        <v>141695754.56</v>
      </c>
      <c r="J77" s="11"/>
      <c r="K77" s="52">
        <f>+K74+K64+K41+K76</f>
        <v>-25213975.710000001</v>
      </c>
      <c r="L77" s="11"/>
      <c r="M77" s="52">
        <f>+M74+M64+M41+M76</f>
        <v>-60063005.540000051</v>
      </c>
    </row>
    <row r="78" spans="1:16" x14ac:dyDescent="0.4">
      <c r="A78" s="80" t="s">
        <v>236</v>
      </c>
      <c r="B78" s="80"/>
      <c r="C78" s="80"/>
      <c r="D78" s="80"/>
      <c r="E78" s="96"/>
      <c r="F78" s="96"/>
      <c r="G78" s="47">
        <v>193802583.52000001</v>
      </c>
      <c r="H78" s="8"/>
      <c r="I78" s="47">
        <v>341495631.25999999</v>
      </c>
      <c r="J78" s="8"/>
      <c r="K78" s="8">
        <v>58130055.630000003</v>
      </c>
      <c r="L78" s="8"/>
      <c r="M78" s="8">
        <v>144066303.36000001</v>
      </c>
      <c r="O78" s="6">
        <f>-G78+'งบแสดงฐานะการเงิน Q1_66'!H12</f>
        <v>0</v>
      </c>
      <c r="P78" s="10">
        <f>K78-'งบแสดงฐานะการเงิน Q1_66'!L12</f>
        <v>0</v>
      </c>
    </row>
    <row r="79" spans="1:16" ht="18.75" thickBot="1" x14ac:dyDescent="0.45">
      <c r="A79" s="80" t="s">
        <v>237</v>
      </c>
      <c r="B79" s="80"/>
      <c r="C79" s="80"/>
      <c r="D79" s="80"/>
      <c r="E79" s="96"/>
      <c r="F79" s="96"/>
      <c r="G79" s="50">
        <f>SUM(G77:G78)</f>
        <v>170706210.88000003</v>
      </c>
      <c r="H79" s="8"/>
      <c r="I79" s="50">
        <f>SUM(I77:I78)</f>
        <v>483191385.81999999</v>
      </c>
      <c r="J79" s="8"/>
      <c r="K79" s="50">
        <f>SUM(K77:K78)</f>
        <v>32916079.920000002</v>
      </c>
      <c r="L79" s="8"/>
      <c r="M79" s="50">
        <f>SUM(M77:M78)</f>
        <v>84003297.819999963</v>
      </c>
      <c r="O79" s="10">
        <f>G79-'งบแสดงฐานะการเงิน Q1_66'!F12</f>
        <v>0</v>
      </c>
      <c r="P79" s="10">
        <f>K79-'งบแสดงฐานะการเงิน Q1_66'!J12</f>
        <v>0</v>
      </c>
    </row>
    <row r="80" spans="1:16" ht="9" customHeight="1" thickTop="1" x14ac:dyDescent="0.4">
      <c r="A80" s="80"/>
      <c r="B80" s="80"/>
      <c r="C80" s="80"/>
      <c r="D80" s="80"/>
      <c r="E80" s="96"/>
      <c r="F80" s="96"/>
      <c r="G80" s="11"/>
      <c r="H80" s="8"/>
      <c r="I80" s="11"/>
      <c r="J80" s="8"/>
      <c r="K80" s="11"/>
      <c r="L80" s="8"/>
      <c r="M80" s="11"/>
    </row>
    <row r="81" spans="1:13" s="99" customFormat="1" x14ac:dyDescent="0.4">
      <c r="A81" s="80"/>
      <c r="B81" s="80"/>
      <c r="C81" s="80"/>
      <c r="D81" s="80"/>
      <c r="E81" s="97"/>
      <c r="F81" s="97"/>
      <c r="G81" s="98"/>
      <c r="H81" s="97"/>
      <c r="I81" s="44"/>
      <c r="J81" s="97"/>
      <c r="K81" s="98"/>
      <c r="L81" s="97"/>
      <c r="M81" s="98"/>
    </row>
    <row r="82" spans="1:13" s="99" customFormat="1" x14ac:dyDescent="0.4">
      <c r="A82" s="80" t="s">
        <v>169</v>
      </c>
      <c r="B82" s="80"/>
      <c r="C82" s="80"/>
      <c r="D82" s="80"/>
      <c r="E82" s="96"/>
      <c r="F82" s="97"/>
      <c r="G82" s="8"/>
      <c r="H82" s="44"/>
      <c r="I82" s="8"/>
      <c r="J82" s="44"/>
      <c r="K82" s="8"/>
      <c r="L82" s="44"/>
      <c r="M82" s="8"/>
    </row>
    <row r="83" spans="1:13" s="99" customFormat="1" x14ac:dyDescent="0.4">
      <c r="A83" s="80"/>
      <c r="B83" s="80" t="s">
        <v>217</v>
      </c>
      <c r="C83" s="80"/>
      <c r="D83" s="80"/>
      <c r="E83" s="96"/>
      <c r="F83" s="97"/>
      <c r="G83" s="8">
        <v>0</v>
      </c>
      <c r="H83" s="44"/>
      <c r="I83" s="8">
        <v>64953028</v>
      </c>
      <c r="J83" s="44"/>
      <c r="K83" s="8">
        <v>0</v>
      </c>
      <c r="L83" s="44"/>
      <c r="M83" s="8">
        <v>0</v>
      </c>
    </row>
    <row r="84" spans="1:13" s="99" customFormat="1" x14ac:dyDescent="0.4">
      <c r="A84" s="80"/>
      <c r="B84" s="80" t="s">
        <v>218</v>
      </c>
      <c r="C84" s="80"/>
      <c r="D84" s="80"/>
      <c r="E84" s="96"/>
      <c r="F84" s="97"/>
      <c r="G84" s="8">
        <v>0</v>
      </c>
      <c r="H84" s="44"/>
      <c r="I84" s="8">
        <v>-64953028</v>
      </c>
      <c r="J84" s="44"/>
      <c r="K84" s="8">
        <v>0</v>
      </c>
      <c r="L84" s="44"/>
      <c r="M84" s="8">
        <v>0</v>
      </c>
    </row>
    <row r="85" spans="1:13" s="99" customFormat="1" x14ac:dyDescent="0.4">
      <c r="A85" s="80"/>
      <c r="B85" s="80" t="s">
        <v>225</v>
      </c>
      <c r="C85" s="80"/>
      <c r="D85" s="80"/>
      <c r="E85" s="96"/>
      <c r="F85" s="97"/>
      <c r="G85" s="8">
        <f>-G86</f>
        <v>66784.92</v>
      </c>
      <c r="H85" s="44"/>
      <c r="I85" s="8">
        <f>-I86</f>
        <v>-9479988.4800000004</v>
      </c>
      <c r="J85" s="44"/>
      <c r="K85" s="8">
        <f>-K86</f>
        <v>-3651.22</v>
      </c>
      <c r="L85" s="44"/>
      <c r="M85" s="8">
        <f>-M86</f>
        <v>-2988.4</v>
      </c>
    </row>
    <row r="86" spans="1:13" s="99" customFormat="1" x14ac:dyDescent="0.4">
      <c r="A86" s="80"/>
      <c r="B86" s="80" t="s">
        <v>224</v>
      </c>
      <c r="C86" s="80"/>
      <c r="D86" s="80"/>
      <c r="E86" s="96"/>
      <c r="F86" s="97"/>
      <c r="G86" s="8">
        <v>-66784.92</v>
      </c>
      <c r="H86" s="44"/>
      <c r="I86" s="8">
        <v>9479988.4800000004</v>
      </c>
      <c r="J86" s="44"/>
      <c r="K86" s="8">
        <v>3651.22</v>
      </c>
      <c r="L86" s="44"/>
      <c r="M86" s="8">
        <v>2988.4</v>
      </c>
    </row>
    <row r="87" spans="1:13" s="99" customFormat="1" x14ac:dyDescent="0.4">
      <c r="A87" s="80"/>
      <c r="B87" s="80"/>
      <c r="C87" s="80"/>
      <c r="D87" s="80"/>
      <c r="E87" s="17"/>
      <c r="F87" s="97"/>
      <c r="G87" s="8"/>
      <c r="H87" s="44"/>
      <c r="I87" s="8"/>
      <c r="J87" s="44"/>
      <c r="K87" s="8"/>
      <c r="L87" s="44"/>
      <c r="M87" s="8"/>
    </row>
    <row r="88" spans="1:13" s="99" customFormat="1" x14ac:dyDescent="0.4">
      <c r="A88" s="80"/>
      <c r="B88" s="80"/>
      <c r="C88" s="80"/>
      <c r="D88" s="80"/>
      <c r="E88" s="97"/>
      <c r="F88" s="97"/>
      <c r="G88" s="8"/>
      <c r="H88" s="97"/>
      <c r="I88" s="8"/>
      <c r="J88" s="97"/>
      <c r="K88" s="8"/>
      <c r="L88" s="97"/>
      <c r="M88" s="8"/>
    </row>
    <row r="89" spans="1:13" s="99" customFormat="1" x14ac:dyDescent="0.4">
      <c r="A89" s="80"/>
      <c r="B89" s="80"/>
      <c r="C89" s="80"/>
      <c r="D89" s="80"/>
      <c r="E89" s="96"/>
      <c r="F89" s="97"/>
      <c r="G89" s="8"/>
      <c r="H89" s="44"/>
      <c r="I89" s="8"/>
      <c r="J89" s="44"/>
      <c r="K89" s="8"/>
      <c r="L89" s="44"/>
      <c r="M89" s="8"/>
    </row>
    <row r="90" spans="1:13" s="99" customFormat="1" x14ac:dyDescent="0.4">
      <c r="A90" s="80"/>
      <c r="B90" s="80"/>
      <c r="C90" s="80"/>
      <c r="D90" s="80"/>
      <c r="E90" s="97"/>
      <c r="F90" s="97"/>
      <c r="G90" s="8"/>
      <c r="H90" s="97"/>
      <c r="I90" s="8"/>
      <c r="J90" s="97"/>
      <c r="K90" s="8"/>
      <c r="L90" s="97"/>
      <c r="M90" s="8"/>
    </row>
    <row r="91" spans="1:13" s="99" customFormat="1" x14ac:dyDescent="0.4">
      <c r="A91" s="80"/>
      <c r="B91" s="80"/>
      <c r="C91" s="80"/>
      <c r="D91" s="80"/>
      <c r="E91" s="97"/>
      <c r="F91" s="97"/>
      <c r="G91" s="8"/>
      <c r="H91" s="97"/>
      <c r="I91" s="8"/>
      <c r="J91" s="97"/>
      <c r="K91" s="8"/>
      <c r="L91" s="97"/>
      <c r="M91" s="8"/>
    </row>
    <row r="92" spans="1:13" s="99" customFormat="1" x14ac:dyDescent="0.4">
      <c r="A92" s="80"/>
      <c r="B92" s="80"/>
      <c r="C92" s="80"/>
      <c r="D92" s="80"/>
      <c r="E92" s="97"/>
      <c r="F92" s="97"/>
      <c r="G92" s="8"/>
      <c r="H92" s="97"/>
      <c r="I92" s="8"/>
      <c r="J92" s="97"/>
      <c r="K92" s="8"/>
      <c r="L92" s="97"/>
      <c r="M92" s="8"/>
    </row>
    <row r="93" spans="1:13" s="99" customFormat="1" x14ac:dyDescent="0.4">
      <c r="A93" s="80"/>
      <c r="B93" s="80"/>
      <c r="C93" s="80"/>
      <c r="D93" s="80"/>
      <c r="E93" s="97"/>
      <c r="F93" s="97"/>
      <c r="G93" s="8"/>
      <c r="H93" s="97"/>
      <c r="I93" s="8"/>
      <c r="J93" s="97"/>
      <c r="K93" s="8"/>
      <c r="L93" s="97"/>
      <c r="M93" s="8"/>
    </row>
    <row r="94" spans="1:13" s="99" customFormat="1" ht="12" customHeight="1" x14ac:dyDescent="0.4">
      <c r="A94" s="80"/>
      <c r="B94" s="80"/>
      <c r="C94" s="80"/>
      <c r="D94" s="80"/>
      <c r="E94" s="97"/>
      <c r="F94" s="97"/>
      <c r="G94" s="98"/>
      <c r="H94" s="97"/>
      <c r="I94" s="44"/>
      <c r="J94" s="97"/>
      <c r="K94" s="98"/>
      <c r="L94" s="97"/>
      <c r="M94" s="98"/>
    </row>
    <row r="95" spans="1:13" s="99" customFormat="1" x14ac:dyDescent="0.4">
      <c r="A95" s="4" t="str">
        <f>+A43</f>
        <v>หมายเหตุประกอบงบการเงินระหว่างกาลถือเป็นส่วนหนึ่งของงบการเงินระหว่างกาลนี้</v>
      </c>
      <c r="B95" s="97"/>
      <c r="D95" s="97"/>
      <c r="E95" s="97"/>
      <c r="F95" s="97"/>
      <c r="G95" s="98"/>
      <c r="H95" s="97"/>
      <c r="I95" s="44"/>
      <c r="J95" s="97"/>
      <c r="K95" s="98"/>
      <c r="L95" s="97"/>
      <c r="M95" s="98"/>
    </row>
    <row r="96" spans="1:13" x14ac:dyDescent="0.4">
      <c r="A96" s="4"/>
    </row>
    <row r="97" spans="1:16" x14ac:dyDescent="0.4">
      <c r="A97" s="4"/>
    </row>
    <row r="98" spans="1:16" s="4" customFormat="1" x14ac:dyDescent="0.4">
      <c r="A98" s="7"/>
      <c r="B98" s="12" t="s">
        <v>21</v>
      </c>
      <c r="C98" s="7"/>
      <c r="D98" s="12"/>
      <c r="E98" s="7"/>
      <c r="F98" s="12" t="s">
        <v>21</v>
      </c>
      <c r="G98" s="7"/>
      <c r="H98" s="7"/>
      <c r="I98" s="7"/>
      <c r="J98" s="7"/>
      <c r="K98" s="7"/>
      <c r="L98" s="7"/>
      <c r="M98" s="7"/>
      <c r="P98" s="11"/>
    </row>
    <row r="99" spans="1:16" x14ac:dyDescent="0.4">
      <c r="A99" s="103"/>
      <c r="B99" s="103"/>
      <c r="C99" s="103"/>
      <c r="D99" s="103"/>
      <c r="E99" s="103"/>
      <c r="F99" s="103"/>
      <c r="G99" s="103"/>
      <c r="H99" s="103"/>
      <c r="I99" s="103"/>
      <c r="J99" s="103"/>
      <c r="K99" s="103"/>
      <c r="L99" s="103"/>
      <c r="M99" s="103"/>
    </row>
    <row r="101" spans="1:16" x14ac:dyDescent="0.4">
      <c r="A101" s="4"/>
      <c r="D101" s="5" t="s">
        <v>62</v>
      </c>
      <c r="E101" s="3"/>
      <c r="F101" s="3"/>
      <c r="G101" s="8">
        <f>+'งบแสดงฐานะการเงิน Q1_66'!F12</f>
        <v>170706210.88</v>
      </c>
      <c r="H101" s="11"/>
      <c r="I101" s="8">
        <v>483191385.81999999</v>
      </c>
      <c r="J101" s="11"/>
      <c r="K101" s="8">
        <f>+'งบแสดงฐานะการเงิน Q1_66'!J12</f>
        <v>32916079.920000002</v>
      </c>
      <c r="L101" s="8"/>
      <c r="M101" s="8">
        <v>84003297.819999993</v>
      </c>
    </row>
    <row r="102" spans="1:16" x14ac:dyDescent="0.4">
      <c r="A102" s="4"/>
      <c r="D102" s="5" t="s">
        <v>63</v>
      </c>
      <c r="E102" s="3"/>
      <c r="F102" s="3"/>
      <c r="G102" s="8">
        <f>+G101-G79</f>
        <v>0</v>
      </c>
      <c r="H102" s="8"/>
      <c r="I102" s="8">
        <f>+I101-I79</f>
        <v>0</v>
      </c>
      <c r="J102" s="8"/>
      <c r="K102" s="8">
        <f>+K101-K79</f>
        <v>0</v>
      </c>
      <c r="L102" s="8"/>
      <c r="M102" s="8">
        <f>+M101-M79</f>
        <v>0</v>
      </c>
    </row>
    <row r="103" spans="1:16" x14ac:dyDescent="0.4">
      <c r="A103" s="4"/>
      <c r="E103" s="3"/>
      <c r="F103" s="3"/>
    </row>
    <row r="104" spans="1:16" x14ac:dyDescent="0.4">
      <c r="E104" s="3"/>
      <c r="F104" s="3"/>
    </row>
    <row r="105" spans="1:16" x14ac:dyDescent="0.4">
      <c r="E105" s="3"/>
      <c r="F105" s="3"/>
    </row>
    <row r="106" spans="1:16" x14ac:dyDescent="0.4">
      <c r="E106" s="3"/>
      <c r="F106" s="3"/>
    </row>
    <row r="107" spans="1:16" x14ac:dyDescent="0.4">
      <c r="E107" s="3"/>
      <c r="F107" s="3"/>
    </row>
    <row r="108" spans="1:16" x14ac:dyDescent="0.4">
      <c r="E108" s="3"/>
      <c r="F108" s="3"/>
    </row>
    <row r="109" spans="1:16" x14ac:dyDescent="0.4">
      <c r="E109" s="3"/>
      <c r="F109" s="3"/>
    </row>
    <row r="110" spans="1:16" x14ac:dyDescent="0.4">
      <c r="E110" s="3"/>
      <c r="F110" s="3"/>
    </row>
    <row r="111" spans="1:16" x14ac:dyDescent="0.4">
      <c r="E111" s="3"/>
      <c r="F111" s="3"/>
    </row>
    <row r="112" spans="1:16" x14ac:dyDescent="0.4">
      <c r="E112" s="3"/>
      <c r="F112" s="3"/>
    </row>
    <row r="113" spans="5:6" x14ac:dyDescent="0.4">
      <c r="E113" s="3"/>
      <c r="F113" s="3"/>
    </row>
    <row r="114" spans="5:6" x14ac:dyDescent="0.4">
      <c r="E114" s="3"/>
      <c r="F114" s="3"/>
    </row>
    <row r="115" spans="5:6" x14ac:dyDescent="0.4">
      <c r="E115" s="3"/>
      <c r="F115" s="3"/>
    </row>
    <row r="116" spans="5:6" x14ac:dyDescent="0.4">
      <c r="E116" s="3"/>
      <c r="F116" s="3"/>
    </row>
    <row r="117" spans="5:6" x14ac:dyDescent="0.4">
      <c r="E117" s="3"/>
      <c r="F117" s="3"/>
    </row>
    <row r="118" spans="5:6" x14ac:dyDescent="0.4">
      <c r="E118" s="3"/>
      <c r="F118" s="3"/>
    </row>
    <row r="119" spans="5:6" x14ac:dyDescent="0.4">
      <c r="E119" s="3"/>
      <c r="F119" s="3"/>
    </row>
    <row r="120" spans="5:6" x14ac:dyDescent="0.4">
      <c r="E120" s="3"/>
      <c r="F120" s="3"/>
    </row>
    <row r="121" spans="5:6" x14ac:dyDescent="0.4">
      <c r="E121" s="3"/>
      <c r="F121" s="3"/>
    </row>
    <row r="122" spans="5:6" x14ac:dyDescent="0.4">
      <c r="E122" s="3"/>
      <c r="F122" s="3"/>
    </row>
    <row r="123" spans="5:6" x14ac:dyDescent="0.4">
      <c r="E123" s="3"/>
      <c r="F123" s="3"/>
    </row>
    <row r="124" spans="5:6" x14ac:dyDescent="0.4">
      <c r="E124" s="3"/>
      <c r="F124" s="3"/>
    </row>
    <row r="125" spans="5:6" x14ac:dyDescent="0.4">
      <c r="E125" s="3"/>
      <c r="F125" s="3"/>
    </row>
    <row r="126" spans="5:6" x14ac:dyDescent="0.4">
      <c r="E126" s="3"/>
      <c r="F126" s="3"/>
    </row>
    <row r="127" spans="5:6" x14ac:dyDescent="0.4">
      <c r="E127" s="3"/>
      <c r="F127" s="3"/>
    </row>
    <row r="128" spans="5:6" x14ac:dyDescent="0.4">
      <c r="E128" s="3"/>
      <c r="F128" s="3"/>
    </row>
    <row r="129" spans="5:6" x14ac:dyDescent="0.4">
      <c r="E129" s="3"/>
      <c r="F129" s="3"/>
    </row>
    <row r="130" spans="5:6" x14ac:dyDescent="0.4">
      <c r="E130" s="3"/>
      <c r="F130" s="3"/>
    </row>
    <row r="131" spans="5:6" x14ac:dyDescent="0.4">
      <c r="E131" s="3"/>
      <c r="F131" s="3"/>
    </row>
    <row r="132" spans="5:6" x14ac:dyDescent="0.4">
      <c r="E132" s="3"/>
      <c r="F132" s="3"/>
    </row>
    <row r="133" spans="5:6" x14ac:dyDescent="0.4">
      <c r="E133" s="3"/>
      <c r="F133" s="3"/>
    </row>
  </sheetData>
  <mergeCells count="19">
    <mergeCell ref="A99:M99"/>
    <mergeCell ref="G53:I53"/>
    <mergeCell ref="A49:M49"/>
    <mergeCell ref="A50:M50"/>
    <mergeCell ref="K53:M53"/>
    <mergeCell ref="G52:M52"/>
    <mergeCell ref="G54:I54"/>
    <mergeCell ref="K54:M54"/>
    <mergeCell ref="A51:M51"/>
    <mergeCell ref="K6:M6"/>
    <mergeCell ref="G5:M5"/>
    <mergeCell ref="G6:I6"/>
    <mergeCell ref="K1:M1"/>
    <mergeCell ref="K48:M48"/>
    <mergeCell ref="G7:I7"/>
    <mergeCell ref="K7:M7"/>
    <mergeCell ref="A4:M4"/>
    <mergeCell ref="A2:M2"/>
    <mergeCell ref="A3:M3"/>
  </mergeCells>
  <phoneticPr fontId="0" type="noConversion"/>
  <pageMargins left="0.55000000000000004" right="0" top="0.6" bottom="0" header="0.38" footer="0"/>
  <pageSetup paperSize="9" scale="92" firstPageNumber="8" orientation="portrait" useFirstPageNumber="1" r:id="rId1"/>
  <headerFooter alignWithMargins="0">
    <oddFooter>&amp;C&amp;P</oddFooter>
  </headerFooter>
  <rowBreaks count="1" manualBreakCount="1">
    <brk id="47" max="12" man="1"/>
  </rowBreaks>
  <ignoredErrors>
    <ignoredError sqref="H55 J55 L8 J8 H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งบแสดงฐานะการเงิน Q1_66</vt:lpstr>
      <vt:lpstr>เปลี่ยนแปลงรวม</vt:lpstr>
      <vt:lpstr>เปลี่ยนแปลงเฉพาะ</vt:lpstr>
      <vt:lpstr>งบกำไรขาดทุน Q1_66</vt:lpstr>
      <vt:lpstr>งบกระแส</vt:lpstr>
      <vt:lpstr>'งบกำไรขาดทุน Q1_66'!chaiyut</vt:lpstr>
      <vt:lpstr>'งบแสดงฐานะการเงิน Q1_66'!chaiyut</vt:lpstr>
      <vt:lpstr>งบกระแส!OLE_LINK3</vt:lpstr>
      <vt:lpstr>งบกระแส!prattana</vt:lpstr>
      <vt:lpstr>งบกระแส!Print_Area</vt:lpstr>
      <vt:lpstr>'งบกำไรขาดทุน Q1_66'!Print_Area</vt:lpstr>
      <vt:lpstr>'งบแสดงฐานะการเงิน Q1_66'!Print_Area</vt:lpstr>
      <vt:lpstr>เปลี่ยนแปลงเฉพาะ!Print_Area</vt:lpstr>
      <vt:lpstr>เปลี่ยนแปลงรวม!Print_Area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</cp:lastModifiedBy>
  <cp:lastPrinted>2023-05-09T11:20:29Z</cp:lastPrinted>
  <dcterms:created xsi:type="dcterms:W3CDTF">2003-04-30T06:44:25Z</dcterms:created>
  <dcterms:modified xsi:type="dcterms:W3CDTF">2023-05-09T11:20:38Z</dcterms:modified>
</cp:coreProperties>
</file>