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3\Q2-2023\"/>
    </mc:Choice>
  </mc:AlternateContent>
  <xr:revisionPtr revIDLastSave="0" documentId="13_ncr:1_{553C520B-E779-4A22-97B4-6DA17000E100}" xr6:coauthVersionLast="47" xr6:coauthVersionMax="47" xr10:uidLastSave="{00000000-0000-0000-0000-000000000000}"/>
  <bookViews>
    <workbookView xWindow="-120" yWindow="-120" windowWidth="29040" windowHeight="15840" tabRatio="852" xr2:uid="{00000000-000D-0000-FFFF-FFFF00000000}"/>
  </bookViews>
  <sheets>
    <sheet name="งบแสดงฐานะการเงิน Q2_66" sheetId="53" r:id="rId1"/>
    <sheet name="งบกำไรขาดทุน Q2_66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Q2_66'!$A$1:$L$138</definedName>
    <definedName name="chaiyut" localSheetId="1">'งบกำไรขาดทุน Q2_66'!$A$1:$L$100</definedName>
    <definedName name="_xlnm.Database">#REF!</definedName>
    <definedName name="OLE_LINK3" localSheetId="4">งบกระแส!$A$98</definedName>
    <definedName name="prattana" localSheetId="4">งบกระแส!$A$2:$M$100</definedName>
    <definedName name="_xlnm.Print_Area" localSheetId="3">เปลี่ยนแปลงเฉพาะ!$A$1:$P$43</definedName>
    <definedName name="_xlnm.Print_Area" localSheetId="2">เปลี่ยนแปลงรวม!$A$1:$X$47</definedName>
    <definedName name="_xlnm.Print_Area" localSheetId="0">'งบแสดงฐานะการเงิน Q2_66'!$A$1:$L$137</definedName>
    <definedName name="_xlnm.Print_Area" localSheetId="4">งบกระแส!$A$1:$M$100</definedName>
    <definedName name="_xlnm.Print_Area" localSheetId="1">'งบกำไรขาดทุน Q2_66'!$A$1:$L$198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7" i="52" l="1"/>
  <c r="M69" i="52"/>
  <c r="I77" i="52"/>
  <c r="I69" i="52"/>
  <c r="D17" i="48"/>
  <c r="L17" i="48" s="1"/>
  <c r="P17" i="48" s="1"/>
  <c r="H16" i="48"/>
  <c r="P16" i="48" s="1"/>
  <c r="F16" i="48"/>
  <c r="D16" i="48"/>
  <c r="P13" i="48"/>
  <c r="R19" i="49"/>
  <c r="T19" i="49" s="1"/>
  <c r="X19" i="49" s="1"/>
  <c r="L19" i="49"/>
  <c r="R17" i="49"/>
  <c r="L17" i="49"/>
  <c r="R16" i="49"/>
  <c r="H16" i="49"/>
  <c r="F16" i="49"/>
  <c r="D16" i="49"/>
  <c r="T16" i="49" s="1"/>
  <c r="X16" i="49" s="1"/>
  <c r="R13" i="49"/>
  <c r="T13" i="49" s="1"/>
  <c r="X13" i="49" s="1"/>
  <c r="L128" i="50"/>
  <c r="L121" i="50"/>
  <c r="L108" i="50"/>
  <c r="H128" i="50"/>
  <c r="H121" i="50"/>
  <c r="L28" i="50"/>
  <c r="L21" i="50"/>
  <c r="L8" i="50"/>
  <c r="H28" i="50"/>
  <c r="H21" i="50"/>
  <c r="L33" i="48"/>
  <c r="P33" i="48" s="1"/>
  <c r="L33" i="49"/>
  <c r="T33" i="49" s="1"/>
  <c r="X33" i="49" s="1"/>
  <c r="R33" i="49"/>
  <c r="F170" i="50"/>
  <c r="N34" i="49"/>
  <c r="L129" i="50" l="1"/>
  <c r="L131" i="50" s="1"/>
  <c r="L133" i="50" s="1"/>
  <c r="L136" i="50" s="1"/>
  <c r="L29" i="50"/>
  <c r="L31" i="50" s="1"/>
  <c r="L33" i="50" s="1"/>
  <c r="L36" i="50" s="1"/>
  <c r="H29" i="50"/>
  <c r="H31" i="50" s="1"/>
  <c r="H33" i="50" s="1"/>
  <c r="H36" i="50" s="1"/>
  <c r="T17" i="49"/>
  <c r="X17" i="49" s="1"/>
  <c r="H129" i="50"/>
  <c r="H131" i="50" s="1"/>
  <c r="H133" i="50" s="1"/>
  <c r="H136" i="50" s="1"/>
  <c r="L30" i="49"/>
  <c r="R30" i="49"/>
  <c r="L30" i="48"/>
  <c r="L138" i="50" l="1"/>
  <c r="L38" i="50"/>
  <c r="H38" i="50"/>
  <c r="H138" i="50"/>
  <c r="T30" i="49"/>
  <c r="X30" i="49" s="1"/>
  <c r="P30" i="48"/>
  <c r="K77" i="52" l="1"/>
  <c r="G77" i="52"/>
  <c r="L176" i="50" l="1"/>
  <c r="J176" i="50"/>
  <c r="H176" i="50"/>
  <c r="F176" i="50"/>
  <c r="L170" i="50"/>
  <c r="J170" i="50"/>
  <c r="H170" i="50"/>
  <c r="H159" i="50"/>
  <c r="F159" i="50"/>
  <c r="F158" i="50"/>
  <c r="A154" i="50"/>
  <c r="A152" i="50"/>
  <c r="J128" i="50"/>
  <c r="F128" i="50"/>
  <c r="J121" i="50"/>
  <c r="F121" i="50"/>
  <c r="L159" i="50"/>
  <c r="J108" i="50"/>
  <c r="J159" i="50" s="1"/>
  <c r="F70" i="50"/>
  <c r="H161" i="50" l="1"/>
  <c r="H172" i="50" s="1"/>
  <c r="H175" i="50" s="1"/>
  <c r="H177" i="50" s="1"/>
  <c r="P34" i="49"/>
  <c r="J129" i="50"/>
  <c r="J131" i="50" s="1"/>
  <c r="J133" i="50" s="1"/>
  <c r="J136" i="50" s="1"/>
  <c r="F129" i="50"/>
  <c r="F131" i="50" s="1"/>
  <c r="F133" i="50" s="1"/>
  <c r="F136" i="50" s="1"/>
  <c r="F76" i="50"/>
  <c r="J28" i="50"/>
  <c r="F28" i="50"/>
  <c r="F161" i="50" l="1"/>
  <c r="F172" i="50" s="1"/>
  <c r="J161" i="50"/>
  <c r="J172" i="50" s="1"/>
  <c r="J175" i="50" s="1"/>
  <c r="J177" i="50" s="1"/>
  <c r="L161" i="50"/>
  <c r="L172" i="50" s="1"/>
  <c r="L175" i="50" s="1"/>
  <c r="L177" i="50" s="1"/>
  <c r="F138" i="50"/>
  <c r="J138" i="50"/>
  <c r="L27" i="53"/>
  <c r="H27" i="53"/>
  <c r="F27" i="53" l="1"/>
  <c r="J27" i="53" l="1"/>
  <c r="P31" i="48"/>
  <c r="P29" i="48"/>
  <c r="R31" i="49"/>
  <c r="T31" i="49" s="1"/>
  <c r="X31" i="49" s="1"/>
  <c r="R29" i="49"/>
  <c r="T29" i="49" s="1"/>
  <c r="X29" i="49" s="1"/>
  <c r="F21" i="50" l="1"/>
  <c r="F29" i="50" s="1"/>
  <c r="F31" i="50" s="1"/>
  <c r="F33" i="50" s="1"/>
  <c r="F73" i="53"/>
  <c r="L7" i="53"/>
  <c r="L53" i="53" s="1"/>
  <c r="L99" i="53" s="1"/>
  <c r="N22" i="48"/>
  <c r="N20" i="48" s="1"/>
  <c r="N24" i="48" s="1"/>
  <c r="P18" i="48"/>
  <c r="P22" i="49"/>
  <c r="R22" i="49" s="1"/>
  <c r="T22" i="49" s="1"/>
  <c r="X22" i="49" s="1"/>
  <c r="K8" i="52"/>
  <c r="K60" i="52" s="1"/>
  <c r="M8" i="52"/>
  <c r="M60" i="52" s="1"/>
  <c r="L76" i="50"/>
  <c r="L70" i="50"/>
  <c r="H76" i="50"/>
  <c r="H70" i="50"/>
  <c r="L59" i="50"/>
  <c r="L80" i="53"/>
  <c r="L73" i="53"/>
  <c r="H80" i="53"/>
  <c r="H73" i="53"/>
  <c r="L38" i="53"/>
  <c r="H38" i="53"/>
  <c r="J21" i="50"/>
  <c r="J29" i="50" s="1"/>
  <c r="J31" i="50" s="1"/>
  <c r="K69" i="52"/>
  <c r="F38" i="53"/>
  <c r="J38" i="53"/>
  <c r="V34" i="49"/>
  <c r="V38" i="49" s="1"/>
  <c r="F116" i="53" s="1"/>
  <c r="J8" i="50"/>
  <c r="J59" i="50" s="1"/>
  <c r="F80" i="53"/>
  <c r="J80" i="53"/>
  <c r="A4" i="52"/>
  <c r="A55" i="52" s="1"/>
  <c r="G59" i="52"/>
  <c r="G60" i="52"/>
  <c r="I60" i="52"/>
  <c r="G69" i="52"/>
  <c r="O80" i="52"/>
  <c r="P80" i="52"/>
  <c r="L19" i="48"/>
  <c r="P19" i="48" s="1"/>
  <c r="D24" i="48"/>
  <c r="F24" i="48"/>
  <c r="H24" i="48"/>
  <c r="J24" i="48"/>
  <c r="P26" i="48"/>
  <c r="P32" i="48"/>
  <c r="D38" i="48"/>
  <c r="F38" i="48"/>
  <c r="J109" i="53" s="1"/>
  <c r="H38" i="48"/>
  <c r="J110" i="53" s="1"/>
  <c r="J38" i="48"/>
  <c r="J112" i="53" s="1"/>
  <c r="R18" i="49"/>
  <c r="T18" i="49" s="1"/>
  <c r="X18" i="49" s="1"/>
  <c r="N20" i="49"/>
  <c r="N24" i="49" s="1"/>
  <c r="V24" i="49"/>
  <c r="D24" i="49"/>
  <c r="F24" i="49"/>
  <c r="H24" i="49"/>
  <c r="J24" i="49"/>
  <c r="R26" i="49"/>
  <c r="T26" i="49" s="1"/>
  <c r="X26" i="49" s="1"/>
  <c r="R32" i="49"/>
  <c r="T32" i="49" s="1"/>
  <c r="X32" i="49" s="1"/>
  <c r="N38" i="49"/>
  <c r="D38" i="49"/>
  <c r="F38" i="49"/>
  <c r="F109" i="53" s="1"/>
  <c r="H38" i="49"/>
  <c r="F110" i="53" s="1"/>
  <c r="J38" i="49"/>
  <c r="F112" i="53" s="1"/>
  <c r="A53" i="50"/>
  <c r="A55" i="50"/>
  <c r="F58" i="50"/>
  <c r="F59" i="50"/>
  <c r="H59" i="50"/>
  <c r="P36" i="49"/>
  <c r="L36" i="49" s="1"/>
  <c r="J70" i="50"/>
  <c r="N34" i="48" s="1"/>
  <c r="N36" i="48" s="1"/>
  <c r="L36" i="48" s="1"/>
  <c r="P36" i="48" s="1"/>
  <c r="J76" i="50"/>
  <c r="J7" i="53"/>
  <c r="J53" i="53" s="1"/>
  <c r="J99" i="53" s="1"/>
  <c r="A48" i="53"/>
  <c r="A94" i="53" s="1"/>
  <c r="A49" i="53"/>
  <c r="A95" i="53" s="1"/>
  <c r="A50" i="53"/>
  <c r="A96" i="53" s="1"/>
  <c r="F53" i="53"/>
  <c r="F99" i="53" s="1"/>
  <c r="H53" i="53"/>
  <c r="H99" i="53" s="1"/>
  <c r="H115" i="53"/>
  <c r="H117" i="53" s="1"/>
  <c r="L115" i="53"/>
  <c r="L116" i="53"/>
  <c r="J73" i="53"/>
  <c r="R36" i="49" l="1"/>
  <c r="T36" i="49" s="1"/>
  <c r="X36" i="49" s="1"/>
  <c r="L82" i="53"/>
  <c r="P22" i="48"/>
  <c r="N38" i="48"/>
  <c r="F36" i="50"/>
  <c r="P38" i="49"/>
  <c r="P20" i="49"/>
  <c r="P24" i="49" s="1"/>
  <c r="L117" i="53"/>
  <c r="Q26" i="48" s="1"/>
  <c r="Z26" i="49"/>
  <c r="H82" i="53"/>
  <c r="H118" i="53" s="1"/>
  <c r="H39" i="53"/>
  <c r="J82" i="53"/>
  <c r="F82" i="53"/>
  <c r="F39" i="53"/>
  <c r="R34" i="49"/>
  <c r="L39" i="53"/>
  <c r="J33" i="50"/>
  <c r="J36" i="50" s="1"/>
  <c r="J39" i="53"/>
  <c r="R38" i="49" l="1"/>
  <c r="F114" i="53" s="1"/>
  <c r="R20" i="49"/>
  <c r="R24" i="49" s="1"/>
  <c r="G10" i="52"/>
  <c r="G26" i="52" s="1"/>
  <c r="G42" i="52" s="1"/>
  <c r="G45" i="52" s="1"/>
  <c r="G79" i="52" s="1"/>
  <c r="G81" i="52" s="1"/>
  <c r="O81" i="52" s="1"/>
  <c r="F61" i="50"/>
  <c r="F72" i="50" s="1"/>
  <c r="I10" i="52"/>
  <c r="I26" i="52" s="1"/>
  <c r="I42" i="52" s="1"/>
  <c r="I45" i="52" s="1"/>
  <c r="I79" i="52" s="1"/>
  <c r="I81" i="52" s="1"/>
  <c r="L118" i="53"/>
  <c r="L138" i="53" s="1"/>
  <c r="H138" i="53"/>
  <c r="J61" i="50"/>
  <c r="J72" i="50" s="1"/>
  <c r="J75" i="50" s="1"/>
  <c r="J77" i="50" s="1"/>
  <c r="K10" i="52"/>
  <c r="K26" i="52" s="1"/>
  <c r="K42" i="52" s="1"/>
  <c r="K45" i="52" s="1"/>
  <c r="K79" i="52" s="1"/>
  <c r="K81" i="52" s="1"/>
  <c r="P81" i="52" s="1"/>
  <c r="M10" i="52"/>
  <c r="M26" i="52" s="1"/>
  <c r="M42" i="52" s="1"/>
  <c r="M45" i="52" s="1"/>
  <c r="M79" i="52" s="1"/>
  <c r="M81" i="52" s="1"/>
  <c r="H61" i="50"/>
  <c r="H72" i="50" s="1"/>
  <c r="H75" i="50" s="1"/>
  <c r="H77" i="50" s="1"/>
  <c r="L20" i="49"/>
  <c r="L24" i="49" s="1"/>
  <c r="L61" i="50"/>
  <c r="L72" i="50" s="1"/>
  <c r="L75" i="50" s="1"/>
  <c r="L77" i="50" s="1"/>
  <c r="L20" i="48"/>
  <c r="F38" i="50"/>
  <c r="L34" i="49"/>
  <c r="L34" i="48"/>
  <c r="J38" i="50"/>
  <c r="F75" i="50" l="1"/>
  <c r="F77" i="50" s="1"/>
  <c r="F175" i="50" s="1"/>
  <c r="F177" i="50" s="1"/>
  <c r="I102" i="52"/>
  <c r="M102" i="52"/>
  <c r="G102" i="52"/>
  <c r="T20" i="49"/>
  <c r="X20" i="49" s="1"/>
  <c r="X24" i="49" s="1"/>
  <c r="K102" i="52"/>
  <c r="P34" i="48"/>
  <c r="P38" i="48" s="1"/>
  <c r="L38" i="48"/>
  <c r="J113" i="53" s="1"/>
  <c r="J115" i="53" s="1"/>
  <c r="J117" i="53" s="1"/>
  <c r="J118" i="53" s="1"/>
  <c r="J138" i="53" s="1"/>
  <c r="P20" i="48"/>
  <c r="P24" i="48" s="1"/>
  <c r="L24" i="48"/>
  <c r="T34" i="49"/>
  <c r="L38" i="49"/>
  <c r="F113" i="53" s="1"/>
  <c r="F115" i="53" s="1"/>
  <c r="F117" i="53" s="1"/>
  <c r="F118" i="53" s="1"/>
  <c r="F138" i="53" s="1"/>
  <c r="T24" i="49" l="1"/>
  <c r="Q38" i="48"/>
  <c r="X34" i="49"/>
  <c r="X38" i="49" s="1"/>
  <c r="Z38" i="49" s="1"/>
  <c r="T38" i="49"/>
</calcChain>
</file>

<file path=xl/sharedStrings.xml><?xml version="1.0" encoding="utf-8"?>
<sst xmlns="http://schemas.openxmlformats.org/spreadsheetml/2006/main" count="442" uniqueCount="244">
  <si>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</si>
  <si>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</si>
  <si>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</si>
  <si>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</si>
  <si>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</si>
  <si>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</si>
  <si>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</si>
  <si>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</si>
  <si>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</si>
  <si>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</si>
  <si>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</si>
  <si>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</si>
  <si>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</si>
  <si>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</si>
  <si>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</si>
  <si>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</si>
  <si>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</si>
  <si>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</si>
  <si>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</si>
  <si>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</si>
  <si>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</si>
  <si>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</si>
  <si>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</si>
  <si>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</si>
  <si>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</si>
  <si>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</si>
  <si>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</si>
  <si>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</si>
  <si>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</si>
  <si>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</si>
  <si>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</si>
  <si>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</si>
  <si>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</si>
  <si>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</si>
  <si>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</si>
  <si>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</si>
  <si>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</si>
  <si>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</si>
  <si>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</si>
  <si>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</si>
  <si>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</si>
  <si>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</si>
  <si>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</si>
  <si>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</si>
  <si>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</si>
  <si>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</si>
  <si>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</si>
  <si>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</si>
  <si>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</si>
  <si>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</si>
  <si>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</si>
  <si>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</si>
  <si>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</si>
  <si>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</si>
  <si>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</si>
  <si>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</si>
  <si>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</si>
  <si>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</si>
  <si>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</si>
  <si>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</si>
  <si>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</si>
  <si>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</si>
  <si>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</si>
  <si>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</si>
  <si>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</si>
  <si>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</si>
  <si>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</si>
  <si>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</si>
  <si>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</si>
  <si>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</si>
  <si>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</si>
  <si>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</si>
  <si>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</si>
  <si>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</si>
  <si>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</si>
  <si>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</si>
  <si>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</si>
  <si>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</si>
  <si>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</si>
  <si>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</si>
  <si>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</si>
  <si>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</si>
  <si>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</si>
  <si>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</si>
  <si>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</si>
  <si>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ภาษีเงินได้นิติบุคคลค้างจ่าย</t>
  </si>
  <si>
    <t>รวมส่วนของ</t>
  </si>
  <si>
    <t>บริษัทใหญ่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</si>
  <si>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</si>
  <si>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</si>
  <si>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</si>
  <si>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</si>
  <si>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</si>
  <si>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</si>
  <si>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</si>
  <si>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</si>
  <si>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</si>
  <si>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</si>
  <si>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</si>
  <si>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</si>
  <si>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</si>
  <si>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</si>
  <si>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</si>
  <si>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</si>
  <si>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</si>
  <si>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</si>
  <si>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</si>
  <si>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</si>
  <si>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</si>
  <si>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</si>
  <si>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</si>
  <si>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</si>
  <si>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</si>
  <si>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</si>
  <si>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</si>
  <si>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</si>
  <si>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</si>
  <si>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</si>
  <si>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</si>
  <si>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</si>
  <si>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</si>
  <si>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ค่าใช้จ่ายภาษีเงินได้ของปีปัจจุบัน</t>
  </si>
  <si>
    <t xml:space="preserve">      จ่ายปันผล</t>
  </si>
  <si>
    <t xml:space="preserve">      จ่ายปันผล 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</si>
  <si>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</si>
  <si>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</si>
  <si>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</si>
  <si>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</si>
  <si>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</si>
  <si>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</si>
  <si>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</si>
  <si>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</si>
  <si>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</si>
  <si>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</si>
  <si>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</si>
  <si>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</si>
  <si>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</si>
  <si>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</si>
  <si>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</si>
  <si>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</si>
  <si>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</si>
  <si>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</si>
  <si>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</si>
  <si>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</si>
  <si>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</si>
  <si>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</si>
  <si>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</si>
  <si>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</si>
  <si>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</si>
  <si>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</si>
  <si>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</si>
  <si>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</si>
  <si>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</si>
  <si>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</si>
  <si>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</si>
  <si>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</si>
  <si>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</si>
  <si>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</si>
  <si>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</si>
  <si>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เงินปันผลรับจากบริษัทย่อย</t>
  </si>
  <si>
    <t>กำไรจากอัตราแลกเปลี่ยน</t>
  </si>
  <si>
    <t xml:space="preserve">      กำไรขาดทุนเบ็ดเสร็จรวมสำหรับงวด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</si>
  <si>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</si>
  <si>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</si>
  <si>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</si>
  <si>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</si>
  <si>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</si>
  <si>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</si>
  <si>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</si>
  <si>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</si>
  <si>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</si>
  <si>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เงินรับล่วงหน้าค่าหุ้น</t>
  </si>
  <si>
    <t xml:space="preserve">      เพิ่มทุนจากการใช้สิทธิตามใบสำคัญแสดงสิทธิ</t>
  </si>
  <si>
    <t xml:space="preserve">      เงินรับล่วงหน้าค่าหุ้นสามัญ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</si>
  <si>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</si>
  <si>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</si>
  <si>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</si>
  <si>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r>
      <t>สินทรัพย์ทางการเงิน</t>
    </r>
    <r>
      <rPr>
        <sz val="12"/>
        <rFont val="Angsana New"/>
        <family val="1"/>
      </rPr>
      <t xml:space="preserve">หมุนเวียนอื่น  </t>
    </r>
  </si>
  <si>
    <t xml:space="preserve">สินทรัพย์ทางการเงินไม่หมุนเวียนอื่น 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</si>
  <si>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</si>
  <si>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</si>
  <si>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สินทรัพย์ทางการเงินไม่หมุนเวียนอื่น (เพิ่มขึ้น) ลดลง</t>
  </si>
  <si>
    <t xml:space="preserve">ประมาณการหนี้สินไม่หมุนเวียน - </t>
  </si>
  <si>
    <t>ขาดทุนที่ยังไม่เกิดขึ้นจากการวัดมูลค่าสินทรัพย์ทางการเงินอื่น</t>
  </si>
  <si>
    <t>ลูกหนี้หมุนเวียนอื่น</t>
  </si>
  <si>
    <t>เจ้าหนี้หมุนเวียนอื่น</t>
  </si>
  <si>
    <t xml:space="preserve"> - สำหรับผลประโยชน์พนักงาน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</si>
  <si>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</si>
  <si>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</si>
  <si>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</si>
  <si>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กำไรจากการขายสินทรัพย์ทางการเงินอื่น</t>
  </si>
  <si>
    <t>ขาดทุน(กำไร)ที่ยังไม่เกิดขึ้น -</t>
  </si>
  <si>
    <t>- จากการวัดมูลค่าสินทรัพย์ทางการเงินอื่น</t>
  </si>
  <si>
    <t>สำหรับงวดหกเดือนสิ้นสุดวันที่ 30 มิถุนายน</t>
  </si>
  <si>
    <t>สำหรับงวดสามเดือนสิ้นสุดวันที่ 30 มิถุนายน</t>
  </si>
  <si>
    <t>กลับรายการค่าเผื่อหนี้สงสัยจะสูญ</t>
  </si>
  <si>
    <t>ขาดทุนจากมูลค่าสินค้าคงเหลือลดลง</t>
  </si>
  <si>
    <t xml:space="preserve">     โอนผลกำไร(ขาดทุน)จากการประมาณการตาม</t>
  </si>
  <si>
    <t xml:space="preserve">      -หลักคณิตศาสตร์ประกันภัยไปยังกำไรสะสม</t>
  </si>
  <si>
    <t>ลูกหนี้การค้า-สุทธิ</t>
  </si>
  <si>
    <t>เงินกู้ยืม</t>
  </si>
  <si>
    <t>ยอดคงเหลือ ณ วันที่  1 มกราคม 2565</t>
  </si>
  <si>
    <t>ยอดคงเหลือ ณ วันที่ 30 มิถุนายน 2565</t>
  </si>
  <si>
    <t xml:space="preserve">      เพิ่มทุนเพื่อรองรับการจ่ายหุ้นปันผล</t>
  </si>
  <si>
    <t>ลูกหนี้การค้า - กิจการที่เกี่ยวข้องกัน ลดลง</t>
  </si>
  <si>
    <t>เงินให้กู้ยืมแก่ - บุคคลและกิจการอื่น เพิ่มขึ้น</t>
  </si>
  <si>
    <t>จ่ายหุ้นปันผล</t>
  </si>
  <si>
    <t>2565</t>
  </si>
  <si>
    <t>รายได้จากสินค้าคงเหลือสินทรัพย์ดิจิทัล - สุทธิ</t>
  </si>
  <si>
    <t>ขาดทุน(กำไร)จากมูลค่าสินค้าคงเหลือลดลง</t>
  </si>
  <si>
    <t>ค่าเผื่อหนี้สงสัยจะสูญ (กลับรายการ)</t>
  </si>
  <si>
    <t>ค่าเผื่อด้อยค่าเงินลงทุน</t>
  </si>
  <si>
    <t>7 , 11</t>
  </si>
  <si>
    <t>เงินปันผลจ่ายให้กับผู้ถือหุ้นของบริษัท</t>
  </si>
  <si>
    <t>เงินปันผลจ่ายให้ส่วนได้เสียที่ไม่มีอำนาจควบคุม</t>
  </si>
  <si>
    <t>- หุ้นสามัญ  13,098,802,641  หุ้น ในปี2565</t>
  </si>
  <si>
    <t>เพิ่มทุนจากการจ่ายปันผลเป็นหุ้น</t>
  </si>
  <si>
    <t xml:space="preserve">      จัดสรรกำไรสะสมเป็นสำรองตามกฎหมาย</t>
  </si>
  <si>
    <t>ณ วันที่ 30 มิถุนายน 2566</t>
  </si>
  <si>
    <t>30 มิถุนายน 2566</t>
  </si>
  <si>
    <t>31 ธันวาคม 2565</t>
  </si>
  <si>
    <t>สินค้าคงเหลือสินทรัพย์ดิจิทัล - สุทธิ</t>
  </si>
  <si>
    <t>สินทรัพย์สิทธิการใช้ - สุทธิ</t>
  </si>
  <si>
    <t>- หุ้นสามัญ  13,156,835,895  หุ้น ในปี2566</t>
  </si>
  <si>
    <t>สำหรับงวดหกเดือนสิ้นสุดวันที่ 30 มิถุนายน 2566</t>
  </si>
  <si>
    <t>สำหรับงวดสามเดือนสิ้นสุดวันที่ 30 มิถุนายน 2566</t>
  </si>
  <si>
    <t>กลับรายการขาดทุนจากมูลค่าสินค้าคงเหลือลดลง</t>
  </si>
  <si>
    <t>กำไร(ขาดทุน)ก่อนต้นทุนทางการเงินและภาษีเงินได้</t>
  </si>
  <si>
    <t>กำไร(ขาดทุน)ก่อนค่าใช้จ่ายภาษีเงินได้</t>
  </si>
  <si>
    <t>ยอดคงเหลือ ณ วันที่  1 มกราคม 2566</t>
  </si>
  <si>
    <t>ยอดคงเหลือ ณ วันที่ 30 มิถุนายน 2566</t>
  </si>
  <si>
    <t>2566</t>
  </si>
  <si>
    <t>12,13,14</t>
  </si>
  <si>
    <t xml:space="preserve">- หุ้นสามัญ  9,315,208,558  หุ้น </t>
  </si>
  <si>
    <t>หนี้สินจากสัญญาเช่าการเงิน -</t>
  </si>
  <si>
    <t xml:space="preserve">  - ที่ถึงกำหนดชำระภายในหนึ่งปี</t>
  </si>
  <si>
    <t>หนี้สินตามสัญญาเช่าการเงิน</t>
  </si>
  <si>
    <t xml:space="preserve">กำไรจากการขายสินทรัพย์ทางการเงินไม่หมุนเวียนอื่น  </t>
  </si>
  <si>
    <t>ขาดทุนจากสินค้าคงเหลือสินทรัพย์ดิจิทัล - สุทธิ</t>
  </si>
  <si>
    <t xml:space="preserve">กำไรจากอัตราแลกเปลี่ยน </t>
  </si>
  <si>
    <t>- จากการวัดมูลค่าสินทรัพย์ทางการเงินอื่น (กลับรายการ)</t>
  </si>
  <si>
    <t>เจ้าหนี้การค้า -กิจการที่เกี่ยวข้องกัน</t>
  </si>
  <si>
    <t>เจ้าหนี้หมุนเวียนอื่น -กิจการที่เกี่ยวข้องกัน</t>
  </si>
  <si>
    <t>สินค้าคงเหลือสินทรัพย์ดิจิทัล เพิ่มขึ้น (ลดลง)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</si>
</sst>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  <numFmt numFmtId="175" formatCode="_(* #,##0.000_);_(* \(#,##0.000\);_(* &quot;-&quot;??_);_(@_)"/>
  </numFmts>
  <fonts count="38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  <font>
      <strike/>
      <sz val="12"/>
      <name val="Angsana New"/>
      <family val="1"/>
    </font>
    <font>
      <sz val="10"/>
      <name val="Angsana New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21">
    <xf numFmtId="0" fontId="0" fillId="0" borderId="0" xfId="0"/>
    <xf numFmtId="0" fontId="2" fillId="0" borderId="0" xfId="0" applyFont="1"/>
    <xf numFmtId="43" fontId="2" fillId="0" borderId="0" xfId="19" applyFont="1" applyFill="1" applyBorder="1"/>
    <xf numFmtId="167" fontId="3" fillId="0" borderId="0" xfId="0" applyNumberFormat="1" applyFont="1" applyAlignment="1">
      <alignment horizontal="center"/>
    </xf>
    <xf numFmtId="0" fontId="3" fillId="0" borderId="0" xfId="0" applyFont="1"/>
    <xf numFmtId="167" fontId="3" fillId="0" borderId="0" xfId="19" applyNumberFormat="1" applyFont="1" applyFill="1"/>
    <xf numFmtId="0" fontId="3" fillId="0" borderId="0" xfId="0" applyFont="1" applyAlignment="1">
      <alignment horizontal="center"/>
    </xf>
    <xf numFmtId="43" fontId="3" fillId="0" borderId="0" xfId="19" applyFont="1" applyFill="1"/>
    <xf numFmtId="167" fontId="3" fillId="0" borderId="0" xfId="0" applyNumberFormat="1" applyFont="1" applyAlignment="1">
      <alignment horizontal="right"/>
    </xf>
    <xf numFmtId="167" fontId="3" fillId="0" borderId="0" xfId="19" applyNumberFormat="1" applyFont="1" applyFill="1" applyBorder="1"/>
    <xf numFmtId="167" fontId="3" fillId="0" borderId="0" xfId="0" applyNumberFormat="1" applyFont="1"/>
    <xf numFmtId="168" fontId="3" fillId="0" borderId="0" xfId="0" applyNumberFormat="1" applyFont="1" applyAlignment="1">
      <alignment horizontal="center"/>
    </xf>
    <xf numFmtId="43" fontId="3" fillId="0" borderId="0" xfId="19" applyFont="1" applyFill="1" applyBorder="1"/>
    <xf numFmtId="0" fontId="3" fillId="0" borderId="0" xfId="0" applyFont="1" applyAlignment="1">
      <alignment horizontal="left"/>
    </xf>
    <xf numFmtId="167" fontId="3" fillId="0" borderId="0" xfId="0" applyNumberFormat="1" applyFont="1" applyAlignment="1">
      <alignment horizontal="left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169" fontId="3" fillId="0" borderId="0" xfId="0" applyNumberFormat="1" applyFont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8" fontId="3" fillId="0" borderId="0" xfId="0" applyNumberFormat="1" applyFont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/>
    <xf numFmtId="2" fontId="3" fillId="0" borderId="0" xfId="0" applyNumberFormat="1" applyFont="1"/>
    <xf numFmtId="43" fontId="3" fillId="0" borderId="0" xfId="0" applyNumberFormat="1" applyFont="1"/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165" fontId="3" fillId="0" borderId="0" xfId="0" applyNumberFormat="1" applyFont="1"/>
    <xf numFmtId="174" fontId="14" fillId="0" borderId="0" xfId="19" applyNumberFormat="1" applyFont="1" applyFill="1" applyBorder="1"/>
    <xf numFmtId="0" fontId="15" fillId="0" borderId="0" xfId="0" applyFont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7" fillId="0" borderId="0" xfId="0" applyNumberFormat="1" applyFont="1"/>
    <xf numFmtId="0" fontId="17" fillId="0" borderId="0" xfId="0" applyFont="1"/>
    <xf numFmtId="43" fontId="17" fillId="0" borderId="0" xfId="19" applyFont="1" applyFill="1"/>
    <xf numFmtId="4" fontId="3" fillId="0" borderId="0" xfId="0" applyNumberFormat="1" applyFont="1"/>
    <xf numFmtId="39" fontId="3" fillId="0" borderId="0" xfId="0" applyNumberFormat="1" applyFont="1"/>
    <xf numFmtId="43" fontId="3" fillId="0" borderId="0" xfId="19" applyFont="1" applyFill="1" applyAlignment="1">
      <alignment horizontal="right"/>
    </xf>
    <xf numFmtId="43" fontId="3" fillId="0" borderId="0" xfId="0" applyNumberFormat="1" applyFont="1" applyAlignment="1">
      <alignment horizontal="right"/>
    </xf>
    <xf numFmtId="43" fontId="3" fillId="0" borderId="14" xfId="19" applyFont="1" applyFill="1" applyBorder="1"/>
    <xf numFmtId="43" fontId="3" fillId="0" borderId="15" xfId="19" applyFont="1" applyFill="1" applyBorder="1"/>
    <xf numFmtId="43" fontId="3" fillId="0" borderId="0" xfId="0" applyNumberFormat="1" applyFont="1" applyAlignment="1">
      <alignment horizontal="center"/>
    </xf>
    <xf numFmtId="43" fontId="3" fillId="0" borderId="0" xfId="19" applyFont="1" applyFill="1" applyBorder="1" applyAlignment="1">
      <alignment horizontal="right"/>
    </xf>
    <xf numFmtId="43" fontId="3" fillId="0" borderId="12" xfId="19" applyFont="1" applyFill="1" applyBorder="1"/>
    <xf numFmtId="43" fontId="3" fillId="0" borderId="16" xfId="0" applyNumberFormat="1" applyFont="1" applyBorder="1" applyAlignment="1">
      <alignment horizontal="right"/>
    </xf>
    <xf numFmtId="43" fontId="3" fillId="0" borderId="12" xfId="0" applyNumberFormat="1" applyFont="1" applyBorder="1" applyAlignment="1">
      <alignment horizontal="right"/>
    </xf>
    <xf numFmtId="43" fontId="3" fillId="0" borderId="12" xfId="19" applyFont="1" applyFill="1" applyBorder="1" applyAlignment="1">
      <alignment horizontal="right"/>
    </xf>
    <xf numFmtId="43" fontId="3" fillId="0" borderId="15" xfId="19" applyFont="1" applyFill="1" applyBorder="1" applyAlignment="1">
      <alignment horizontal="right"/>
    </xf>
    <xf numFmtId="43" fontId="14" fillId="0" borderId="0" xfId="19" applyFont="1" applyFill="1"/>
    <xf numFmtId="43" fontId="14" fillId="0" borderId="0" xfId="19" applyFont="1" applyFill="1" applyBorder="1"/>
    <xf numFmtId="43" fontId="3" fillId="0" borderId="16" xfId="19" applyFont="1" applyFill="1" applyBorder="1"/>
    <xf numFmtId="43" fontId="3" fillId="0" borderId="14" xfId="19" applyFont="1" applyFill="1" applyBorder="1" applyAlignment="1">
      <alignment horizontal="right"/>
    </xf>
    <xf numFmtId="166" fontId="3" fillId="0" borderId="17" xfId="19" applyNumberFormat="1" applyFont="1" applyFill="1" applyBorder="1"/>
    <xf numFmtId="49" fontId="3" fillId="0" borderId="0" xfId="19" applyNumberFormat="1" applyFont="1" applyFill="1" applyBorder="1" applyAlignment="1">
      <alignment horizontal="center"/>
    </xf>
    <xf numFmtId="43" fontId="3" fillId="0" borderId="13" xfId="19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right"/>
    </xf>
    <xf numFmtId="164" fontId="3" fillId="0" borderId="0" xfId="19" applyNumberFormat="1" applyFont="1" applyFill="1"/>
    <xf numFmtId="167" fontId="2" fillId="0" borderId="0" xfId="19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8" fontId="3" fillId="0" borderId="0" xfId="0" quotePrefix="1" applyNumberFormat="1" applyFont="1"/>
    <xf numFmtId="167" fontId="37" fillId="0" borderId="0" xfId="19" applyNumberFormat="1" applyFont="1" applyFill="1" applyBorder="1" applyAlignment="1">
      <alignment horizontal="center"/>
    </xf>
    <xf numFmtId="43" fontId="37" fillId="0" borderId="0" xfId="19" applyFont="1" applyFill="1" applyAlignment="1">
      <alignment horizontal="center"/>
    </xf>
    <xf numFmtId="43" fontId="37" fillId="0" borderId="12" xfId="19" applyFont="1" applyFill="1" applyBorder="1" applyAlignment="1">
      <alignment horizontal="center"/>
    </xf>
    <xf numFmtId="0" fontId="37" fillId="0" borderId="0" xfId="0" applyFont="1" applyAlignment="1">
      <alignment horizontal="center"/>
    </xf>
    <xf numFmtId="167" fontId="37" fillId="0" borderId="0" xfId="19" applyNumberFormat="1" applyFont="1" applyFill="1" applyBorder="1" applyAlignment="1">
      <alignment horizontal="left"/>
    </xf>
    <xf numFmtId="0" fontId="3" fillId="0" borderId="0" xfId="0" applyFont="1" applyAlignment="1">
      <alignment horizontal="right"/>
    </xf>
    <xf numFmtId="43" fontId="36" fillId="0" borderId="0" xfId="0" applyNumberFormat="1" applyFont="1"/>
    <xf numFmtId="43" fontId="36" fillId="0" borderId="0" xfId="0" applyNumberFormat="1" applyFont="1" applyAlignment="1">
      <alignment horizontal="center"/>
    </xf>
    <xf numFmtId="37" fontId="17" fillId="0" borderId="0" xfId="0" applyNumberFormat="1" applyFont="1" applyAlignment="1">
      <alignment horizontal="center"/>
    </xf>
    <xf numFmtId="175" fontId="3" fillId="0" borderId="16" xfId="19" applyNumberFormat="1" applyFont="1" applyFill="1" applyBorder="1"/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168" fontId="7" fillId="0" borderId="0" xfId="0" applyNumberFormat="1" applyFont="1"/>
    <xf numFmtId="169" fontId="7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0" fontId="36" fillId="0" borderId="0" xfId="0" applyFont="1"/>
    <xf numFmtId="167" fontId="7" fillId="0" borderId="0" xfId="0" applyNumberFormat="1" applyFont="1" applyAlignment="1">
      <alignment horizontal="center"/>
    </xf>
    <xf numFmtId="43" fontId="3" fillId="0" borderId="15" xfId="0" applyNumberFormat="1" applyFont="1" applyBorder="1" applyAlignment="1">
      <alignment horizontal="right"/>
    </xf>
    <xf numFmtId="167" fontId="13" fillId="0" borderId="0" xfId="0" applyNumberFormat="1" applyFont="1"/>
    <xf numFmtId="0" fontId="35" fillId="0" borderId="0" xfId="0" applyFont="1" applyAlignment="1">
      <alignment horizontal="center"/>
    </xf>
    <xf numFmtId="43" fontId="14" fillId="0" borderId="0" xfId="0" applyNumberFormat="1" applyFont="1"/>
    <xf numFmtId="168" fontId="14" fillId="0" borderId="0" xfId="0" applyNumberFormat="1" applyFont="1"/>
    <xf numFmtId="167" fontId="14" fillId="0" borderId="0" xfId="0" applyNumberFormat="1" applyFont="1"/>
    <xf numFmtId="2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21000000}"/>
    <cellStyle name="เซลล์ที่มีการเชื่อมโยง" xfId="30" xr:uid="{00000000-0005-0000-0000-000022000000}"/>
    <cellStyle name="แย่" xfId="31" xr:uid="{00000000-0005-0000-0000-000027000000}"/>
    <cellStyle name="แสดงผล" xfId="32" xr:uid="{00000000-0005-0000-0000-00002E000000}"/>
    <cellStyle name="การคำนวณ" xfId="33" xr:uid="{00000000-0005-0000-0000-00001D000000}"/>
    <cellStyle name="ข้อความเตือน" xfId="34" xr:uid="{00000000-0005-0000-0000-00001E000000}"/>
    <cellStyle name="ข้อความอธิบาย" xfId="35" xr:uid="{00000000-0005-0000-0000-00001F000000}"/>
    <cellStyle name="ชื่อเรื่อง" xfId="36" xr:uid="{00000000-0005-0000-0000-000020000000}"/>
    <cellStyle name="ดี" xfId="37" xr:uid="{00000000-0005-0000-0000-000023000000}"/>
    <cellStyle name="ป้อนค่า" xfId="38" xr:uid="{00000000-0005-0000-0000-000024000000}"/>
    <cellStyle name="ปานกลาง" xfId="39" xr:uid="{00000000-0005-0000-0000-000025000000}"/>
    <cellStyle name="ผลรวม" xfId="40" xr:uid="{00000000-0005-0000-0000-000026000000}"/>
    <cellStyle name="ส่วนที่ถูกเน้น1" xfId="41" xr:uid="{00000000-0005-0000-0000-000028000000}"/>
    <cellStyle name="ส่วนที่ถูกเน้น2" xfId="42" xr:uid="{00000000-0005-0000-0000-000029000000}"/>
    <cellStyle name="ส่วนที่ถูกเน้น3" xfId="43" xr:uid="{00000000-0005-0000-0000-00002A000000}"/>
    <cellStyle name="ส่วนที่ถูกเน้น4" xfId="44" xr:uid="{00000000-0005-0000-0000-00002B000000}"/>
    <cellStyle name="ส่วนที่ถูกเน้น5" xfId="45" xr:uid="{00000000-0005-0000-0000-00002C000000}"/>
    <cellStyle name="ส่วนที่ถูกเน้น6" xfId="46" xr:uid="{00000000-0005-0000-0000-00002D000000}"/>
    <cellStyle name="หมายเหตุ" xfId="47" xr:uid="{00000000-0005-0000-0000-00002F000000}"/>
    <cellStyle name="หมายเหตุ 2" xfId="52" xr:uid="{00000000-0005-0000-0000-000030000000}"/>
    <cellStyle name="หัวเรื่อง 1" xfId="48" xr:uid="{00000000-0005-0000-0000-000031000000}"/>
    <cellStyle name="หัวเรื่อง 2" xfId="49" xr:uid="{00000000-0005-0000-0000-000032000000}"/>
    <cellStyle name="หัวเรื่อง 3" xfId="50" xr:uid="{00000000-0005-0000-0000-000033000000}"/>
    <cellStyle name="หัวเรื่อง 4" xfId="51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0"/>
  <sheetViews>
    <sheetView tabSelected="1" view="pageBreakPreview" zoomScaleNormal="100" zoomScaleSheetLayoutView="100" workbookViewId="0">
      <selection activeCell="C5" sqref="C5"/>
    </sheetView>
  </sheetViews>
  <sheetFormatPr defaultColWidth="9.140625" defaultRowHeight="18" x14ac:dyDescent="0.4"/>
  <cols>
    <col min="1" max="2" width="2.7109375" style="4" customWidth="1"/>
    <col min="3" max="3" width="28.85546875" style="4" customWidth="1"/>
    <col min="4" max="4" width="6.28515625" style="6" customWidth="1"/>
    <col min="5" max="5" width="0.85546875" style="6" customWidth="1"/>
    <col min="6" max="6" width="14.5703125" style="6" customWidth="1"/>
    <col min="7" max="7" width="0.7109375" style="6" customWidth="1"/>
    <col min="8" max="8" width="13.42578125" style="6" customWidth="1"/>
    <col min="9" max="9" width="0.85546875" style="4" customWidth="1"/>
    <col min="10" max="10" width="14.85546875" style="5" customWidth="1"/>
    <col min="11" max="11" width="1" style="5" customWidth="1"/>
    <col min="12" max="12" width="14" style="5" customWidth="1"/>
    <col min="13" max="13" width="15.7109375" style="4" customWidth="1"/>
    <col min="14" max="14" width="2.7109375" style="4" customWidth="1"/>
    <col min="15" max="15" width="15.7109375" style="4" customWidth="1"/>
    <col min="16" max="16" width="2.7109375" style="4" customWidth="1"/>
    <col min="17" max="17" width="13.85546875" style="4" customWidth="1"/>
    <col min="18" max="18" width="2.7109375" style="4" customWidth="1"/>
    <col min="19" max="19" width="14.5703125" style="4" customWidth="1"/>
    <col min="20" max="20" width="11" style="4" customWidth="1"/>
    <col min="21" max="16384" width="9.140625" style="4"/>
  </cols>
  <sheetData>
    <row r="1" spans="1:14" x14ac:dyDescent="0.4">
      <c r="D1" s="18"/>
      <c r="E1" s="18"/>
      <c r="F1" s="9"/>
      <c r="G1" s="9"/>
      <c r="H1" s="9"/>
      <c r="J1" s="9"/>
      <c r="K1" s="9"/>
      <c r="L1" s="9"/>
    </row>
    <row r="2" spans="1:14" x14ac:dyDescent="0.4">
      <c r="A2" s="108" t="s">
        <v>52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6"/>
      <c r="N2" s="6"/>
    </row>
    <row r="3" spans="1:14" ht="18" customHeight="1" x14ac:dyDescent="0.4">
      <c r="A3" s="108" t="s">
        <v>88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</row>
    <row r="4" spans="1:14" ht="20.25" customHeight="1" x14ac:dyDescent="0.4">
      <c r="A4" s="108" t="s">
        <v>218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</row>
    <row r="5" spans="1:14" x14ac:dyDescent="0.4">
      <c r="A5" s="6"/>
      <c r="B5" s="6"/>
      <c r="F5" s="109" t="s">
        <v>13</v>
      </c>
      <c r="G5" s="109"/>
      <c r="H5" s="109"/>
      <c r="I5" s="109"/>
      <c r="J5" s="109"/>
      <c r="K5" s="109"/>
      <c r="L5" s="109"/>
    </row>
    <row r="6" spans="1:14" x14ac:dyDescent="0.4">
      <c r="F6" s="110" t="s">
        <v>34</v>
      </c>
      <c r="G6" s="110"/>
      <c r="H6" s="110"/>
      <c r="J6" s="111" t="s">
        <v>35</v>
      </c>
      <c r="K6" s="111"/>
      <c r="L6" s="111"/>
    </row>
    <row r="7" spans="1:14" x14ac:dyDescent="0.4">
      <c r="D7" s="75" t="s">
        <v>40</v>
      </c>
      <c r="F7" s="24" t="s">
        <v>219</v>
      </c>
      <c r="G7" s="15"/>
      <c r="H7" s="24" t="s">
        <v>220</v>
      </c>
      <c r="J7" s="24" t="str">
        <f>+F7</f>
        <v>30 มิถุนายน 2566</v>
      </c>
      <c r="K7" s="15"/>
      <c r="L7" s="24" t="str">
        <f>+H7</f>
        <v>31 ธันวาคม 2565</v>
      </c>
    </row>
    <row r="8" spans="1:14" s="33" customFormat="1" ht="18" customHeight="1" x14ac:dyDescent="0.35">
      <c r="F8" s="72" t="s">
        <v>163</v>
      </c>
      <c r="G8" s="72"/>
      <c r="H8" s="72" t="s">
        <v>164</v>
      </c>
      <c r="I8" s="73"/>
      <c r="J8" s="72" t="s">
        <v>163</v>
      </c>
      <c r="K8" s="72"/>
      <c r="L8" s="72" t="s">
        <v>164</v>
      </c>
    </row>
    <row r="9" spans="1:14" s="33" customFormat="1" ht="18" customHeight="1" x14ac:dyDescent="0.35">
      <c r="F9" s="72" t="s">
        <v>165</v>
      </c>
      <c r="G9" s="72"/>
      <c r="H9" s="72"/>
      <c r="I9" s="73"/>
      <c r="J9" s="72" t="s">
        <v>165</v>
      </c>
      <c r="K9" s="72"/>
      <c r="L9" s="72"/>
    </row>
    <row r="10" spans="1:14" ht="18" customHeight="1" x14ac:dyDescent="0.4">
      <c r="A10" s="112" t="s">
        <v>5</v>
      </c>
      <c r="B10" s="112"/>
      <c r="C10" s="112"/>
      <c r="F10" s="4"/>
      <c r="G10" s="4"/>
      <c r="H10" s="4"/>
      <c r="J10" s="37"/>
      <c r="K10" s="37"/>
      <c r="L10" s="37"/>
    </row>
    <row r="11" spans="1:14" x14ac:dyDescent="0.4">
      <c r="A11" s="4" t="s">
        <v>6</v>
      </c>
      <c r="F11" s="3"/>
      <c r="G11" s="3"/>
      <c r="H11" s="3"/>
    </row>
    <row r="12" spans="1:14" x14ac:dyDescent="0.4">
      <c r="B12" s="4" t="s">
        <v>14</v>
      </c>
      <c r="D12" s="6">
        <v>3</v>
      </c>
      <c r="F12" s="48">
        <v>273578058.38999999</v>
      </c>
      <c r="G12" s="48"/>
      <c r="H12" s="48">
        <v>193802583.52000001</v>
      </c>
      <c r="I12" s="36"/>
      <c r="J12" s="7">
        <v>164234871.12</v>
      </c>
      <c r="K12" s="7"/>
      <c r="L12" s="7">
        <v>58130055.630000003</v>
      </c>
    </row>
    <row r="13" spans="1:14" x14ac:dyDescent="0.4">
      <c r="B13" s="4" t="s">
        <v>199</v>
      </c>
      <c r="F13" s="48"/>
      <c r="G13" s="48"/>
      <c r="H13" s="48"/>
      <c r="I13" s="36"/>
      <c r="J13" s="7"/>
      <c r="K13" s="7"/>
      <c r="L13" s="7"/>
    </row>
    <row r="14" spans="1:14" x14ac:dyDescent="0.4">
      <c r="C14" s="4" t="s">
        <v>36</v>
      </c>
      <c r="D14" s="6">
        <v>4</v>
      </c>
      <c r="F14" s="48">
        <v>92007097.409999996</v>
      </c>
      <c r="G14" s="48"/>
      <c r="H14" s="48">
        <v>128829588.42</v>
      </c>
      <c r="I14" s="36"/>
      <c r="J14" s="7">
        <v>46853292.859999999</v>
      </c>
      <c r="K14" s="7"/>
      <c r="L14" s="7">
        <v>64178292.859999999</v>
      </c>
    </row>
    <row r="15" spans="1:14" x14ac:dyDescent="0.4">
      <c r="C15" s="4" t="s">
        <v>33</v>
      </c>
      <c r="D15" s="6">
        <v>2.2000000000000002</v>
      </c>
      <c r="F15" s="48">
        <v>73981.11</v>
      </c>
      <c r="G15" s="48"/>
      <c r="H15" s="48">
        <v>0</v>
      </c>
      <c r="I15" s="36"/>
      <c r="J15" s="7">
        <v>8075242.4699999997</v>
      </c>
      <c r="K15" s="7"/>
      <c r="L15" s="7">
        <v>5875000</v>
      </c>
    </row>
    <row r="16" spans="1:14" x14ac:dyDescent="0.4">
      <c r="B16" s="4" t="s">
        <v>184</v>
      </c>
      <c r="F16" s="48"/>
      <c r="G16" s="48"/>
      <c r="H16" s="48"/>
      <c r="I16" s="36"/>
      <c r="J16" s="7"/>
      <c r="K16" s="7"/>
      <c r="L16" s="7"/>
    </row>
    <row r="17" spans="1:12" x14ac:dyDescent="0.4">
      <c r="C17" s="4" t="s">
        <v>77</v>
      </c>
      <c r="D17" s="6">
        <v>5</v>
      </c>
      <c r="F17" s="48">
        <v>259798964.22000003</v>
      </c>
      <c r="G17" s="48"/>
      <c r="H17" s="48">
        <v>302053612.75</v>
      </c>
      <c r="I17" s="36"/>
      <c r="J17" s="7">
        <v>33892997.950000003</v>
      </c>
      <c r="K17" s="7"/>
      <c r="L17" s="7">
        <v>5218679.47</v>
      </c>
    </row>
    <row r="18" spans="1:12" hidden="1" x14ac:dyDescent="0.4">
      <c r="C18" s="4" t="s">
        <v>33</v>
      </c>
      <c r="D18" s="6">
        <v>2.2999999999999998</v>
      </c>
      <c r="F18" s="48">
        <v>0</v>
      </c>
      <c r="G18" s="48"/>
      <c r="H18" s="48">
        <v>0</v>
      </c>
      <c r="I18" s="36"/>
      <c r="J18" s="7">
        <v>0</v>
      </c>
      <c r="K18" s="7"/>
      <c r="L18" s="7">
        <v>0</v>
      </c>
    </row>
    <row r="19" spans="1:12" x14ac:dyDescent="0.4">
      <c r="B19" s="4" t="s">
        <v>221</v>
      </c>
      <c r="D19" s="6">
        <v>6</v>
      </c>
      <c r="F19" s="48">
        <v>618162656.30999994</v>
      </c>
      <c r="G19" s="48"/>
      <c r="H19" s="48">
        <v>389873419.69</v>
      </c>
      <c r="I19" s="36"/>
      <c r="J19" s="7">
        <v>372791.75</v>
      </c>
      <c r="K19" s="7"/>
      <c r="L19" s="7">
        <v>291640.82</v>
      </c>
    </row>
    <row r="20" spans="1:12" x14ac:dyDescent="0.4">
      <c r="B20" s="4" t="s">
        <v>64</v>
      </c>
      <c r="F20" s="48"/>
      <c r="G20" s="48"/>
      <c r="H20" s="48"/>
      <c r="I20" s="7"/>
      <c r="J20" s="7"/>
      <c r="K20" s="7"/>
      <c r="L20" s="7"/>
    </row>
    <row r="21" spans="1:12" x14ac:dyDescent="0.4">
      <c r="C21" s="4" t="s">
        <v>148</v>
      </c>
      <c r="D21" s="6">
        <v>7</v>
      </c>
      <c r="F21" s="48">
        <v>243000000</v>
      </c>
      <c r="G21" s="48"/>
      <c r="H21" s="48">
        <v>173000000</v>
      </c>
      <c r="I21" s="7"/>
      <c r="J21" s="49">
        <v>243000000</v>
      </c>
      <c r="K21" s="49"/>
      <c r="L21" s="49">
        <v>173000000</v>
      </c>
    </row>
    <row r="22" spans="1:12" x14ac:dyDescent="0.4">
      <c r="C22" s="4" t="s">
        <v>33</v>
      </c>
      <c r="D22" s="6">
        <v>2.2999999999999998</v>
      </c>
      <c r="F22" s="48">
        <v>0</v>
      </c>
      <c r="G22" s="48"/>
      <c r="H22" s="48">
        <v>0</v>
      </c>
      <c r="I22" s="7"/>
      <c r="J22" s="49">
        <v>1910885000</v>
      </c>
      <c r="K22" s="49"/>
      <c r="L22" s="49">
        <v>2005852850.3</v>
      </c>
    </row>
    <row r="23" spans="1:12" x14ac:dyDescent="0.4">
      <c r="B23" s="4" t="s">
        <v>176</v>
      </c>
      <c r="D23" s="6">
        <v>8</v>
      </c>
      <c r="F23" s="48">
        <v>897444149.29000008</v>
      </c>
      <c r="G23" s="48"/>
      <c r="H23" s="48">
        <v>1135405645.74</v>
      </c>
      <c r="I23" s="36"/>
      <c r="J23" s="7">
        <v>55266735.560000002</v>
      </c>
      <c r="K23" s="7"/>
      <c r="L23" s="7">
        <v>108176650.72</v>
      </c>
    </row>
    <row r="24" spans="1:12" x14ac:dyDescent="0.4">
      <c r="B24" s="4" t="s">
        <v>45</v>
      </c>
      <c r="F24" s="48"/>
      <c r="G24" s="48"/>
      <c r="H24" s="48"/>
      <c r="I24" s="36"/>
      <c r="J24" s="7"/>
      <c r="K24" s="7"/>
      <c r="L24" s="7"/>
    </row>
    <row r="25" spans="1:12" x14ac:dyDescent="0.4">
      <c r="C25" s="4" t="s">
        <v>75</v>
      </c>
      <c r="F25" s="48">
        <v>21232896.48</v>
      </c>
      <c r="G25" s="48"/>
      <c r="H25" s="48">
        <v>23349822.59</v>
      </c>
      <c r="I25" s="36"/>
      <c r="J25" s="7">
        <v>15837422.810000001</v>
      </c>
      <c r="K25" s="7"/>
      <c r="L25" s="7">
        <v>17967750.239999998</v>
      </c>
    </row>
    <row r="26" spans="1:12" x14ac:dyDescent="0.4">
      <c r="C26" s="4" t="s">
        <v>32</v>
      </c>
      <c r="F26" s="49">
        <v>1492735.13</v>
      </c>
      <c r="G26" s="49"/>
      <c r="H26" s="49">
        <v>1424563.16</v>
      </c>
      <c r="I26" s="36"/>
      <c r="J26" s="7">
        <v>843199.25</v>
      </c>
      <c r="K26" s="7"/>
      <c r="L26" s="7">
        <v>505747.6</v>
      </c>
    </row>
    <row r="27" spans="1:12" x14ac:dyDescent="0.4">
      <c r="C27" s="4" t="s">
        <v>15</v>
      </c>
      <c r="F27" s="50">
        <f>SUM(F12:F26)</f>
        <v>2406790538.3400002</v>
      </c>
      <c r="G27" s="12"/>
      <c r="H27" s="50">
        <f>SUM(H12:H26)</f>
        <v>2347739235.8699999</v>
      </c>
      <c r="I27" s="36"/>
      <c r="J27" s="50">
        <f>SUM(J12:J26)</f>
        <v>2479261553.77</v>
      </c>
      <c r="K27" s="12"/>
      <c r="L27" s="50">
        <f>SUM(L12:L26)</f>
        <v>2439196667.6399994</v>
      </c>
    </row>
    <row r="28" spans="1:12" x14ac:dyDescent="0.4">
      <c r="F28" s="49"/>
      <c r="G28" s="49"/>
      <c r="H28" s="49"/>
      <c r="I28" s="36"/>
      <c r="J28" s="7"/>
      <c r="K28" s="7"/>
      <c r="L28" s="7"/>
    </row>
    <row r="29" spans="1:12" x14ac:dyDescent="0.4">
      <c r="A29" s="4" t="s">
        <v>46</v>
      </c>
      <c r="F29" s="49"/>
      <c r="G29" s="49"/>
      <c r="H29" s="49"/>
      <c r="I29" s="36"/>
      <c r="J29" s="7"/>
      <c r="K29" s="7"/>
      <c r="L29" s="7"/>
    </row>
    <row r="30" spans="1:12" x14ac:dyDescent="0.4">
      <c r="B30" s="4" t="s">
        <v>56</v>
      </c>
      <c r="D30" s="6">
        <v>9</v>
      </c>
      <c r="F30" s="48">
        <v>0</v>
      </c>
      <c r="G30" s="48"/>
      <c r="H30" s="48">
        <v>0</v>
      </c>
      <c r="I30" s="36"/>
      <c r="J30" s="7">
        <v>221044600</v>
      </c>
      <c r="K30" s="7"/>
      <c r="L30" s="7">
        <v>221044600</v>
      </c>
    </row>
    <row r="31" spans="1:12" x14ac:dyDescent="0.4">
      <c r="B31" s="4" t="s">
        <v>178</v>
      </c>
      <c r="D31" s="6">
        <v>10</v>
      </c>
      <c r="F31" s="48">
        <v>285000603.72000003</v>
      </c>
      <c r="G31" s="48"/>
      <c r="H31" s="48">
        <v>205000586.03</v>
      </c>
      <c r="I31" s="36"/>
      <c r="J31" s="7">
        <v>285000000</v>
      </c>
      <c r="K31" s="7"/>
      <c r="L31" s="7">
        <v>205000000</v>
      </c>
    </row>
    <row r="32" spans="1:12" x14ac:dyDescent="0.4">
      <c r="B32" s="4" t="s">
        <v>149</v>
      </c>
      <c r="D32" s="6">
        <v>11</v>
      </c>
      <c r="F32" s="48">
        <v>391500000</v>
      </c>
      <c r="G32" s="48"/>
      <c r="H32" s="48">
        <v>391500000</v>
      </c>
      <c r="I32" s="36"/>
      <c r="J32" s="7">
        <v>391500000</v>
      </c>
      <c r="K32" s="7"/>
      <c r="L32" s="7">
        <v>391500000</v>
      </c>
    </row>
    <row r="33" spans="1:12" x14ac:dyDescent="0.4">
      <c r="B33" s="4" t="s">
        <v>139</v>
      </c>
      <c r="D33" s="6">
        <v>12</v>
      </c>
      <c r="F33" s="70">
        <v>5391875.6299999999</v>
      </c>
      <c r="G33" s="70"/>
      <c r="H33" s="70">
        <v>5610155.5099999998</v>
      </c>
      <c r="I33" s="30"/>
      <c r="J33" s="71">
        <v>5391875.6299999999</v>
      </c>
      <c r="K33" s="71"/>
      <c r="L33" s="71">
        <v>5610155.5099999998</v>
      </c>
    </row>
    <row r="34" spans="1:12" x14ac:dyDescent="0.4">
      <c r="B34" s="4" t="s">
        <v>138</v>
      </c>
      <c r="D34" s="6">
        <v>13</v>
      </c>
      <c r="F34" s="49">
        <v>59683213.539999999</v>
      </c>
      <c r="G34" s="49"/>
      <c r="H34" s="49">
        <v>71648554.980000004</v>
      </c>
      <c r="I34" s="36"/>
      <c r="J34" s="7">
        <v>29378504.93</v>
      </c>
      <c r="K34" s="7"/>
      <c r="L34" s="7">
        <v>32293497.359999999</v>
      </c>
    </row>
    <row r="35" spans="1:12" x14ac:dyDescent="0.4">
      <c r="B35" s="4" t="s">
        <v>222</v>
      </c>
      <c r="D35" s="6">
        <v>14</v>
      </c>
      <c r="F35" s="70">
        <v>1654185.85</v>
      </c>
      <c r="G35" s="70"/>
      <c r="H35" s="70">
        <v>2047109.25</v>
      </c>
      <c r="I35" s="30"/>
      <c r="J35" s="71">
        <v>1654185.85</v>
      </c>
      <c r="K35" s="71"/>
      <c r="L35" s="71">
        <v>2047109.25</v>
      </c>
    </row>
    <row r="36" spans="1:12" x14ac:dyDescent="0.4">
      <c r="B36" s="4" t="s">
        <v>117</v>
      </c>
      <c r="D36" s="6">
        <v>15.3</v>
      </c>
      <c r="F36" s="49">
        <v>97716615.480000004</v>
      </c>
      <c r="G36" s="49"/>
      <c r="H36" s="49">
        <v>92643273.340000004</v>
      </c>
      <c r="I36" s="36"/>
      <c r="J36" s="7">
        <v>87997597.609999999</v>
      </c>
      <c r="K36" s="7"/>
      <c r="L36" s="7">
        <v>86876274.810000002</v>
      </c>
    </row>
    <row r="37" spans="1:12" x14ac:dyDescent="0.4">
      <c r="B37" s="4" t="s">
        <v>47</v>
      </c>
      <c r="F37" s="49">
        <v>705810</v>
      </c>
      <c r="G37" s="49"/>
      <c r="H37" s="49">
        <v>1079641.76</v>
      </c>
      <c r="I37" s="36"/>
      <c r="J37" s="7">
        <v>427410</v>
      </c>
      <c r="K37" s="7"/>
      <c r="L37" s="7">
        <v>427410</v>
      </c>
    </row>
    <row r="38" spans="1:12" x14ac:dyDescent="0.4">
      <c r="C38" s="4" t="s">
        <v>16</v>
      </c>
      <c r="F38" s="50">
        <f>SUM(F30:F37)</f>
        <v>841652304.22000003</v>
      </c>
      <c r="G38" s="12"/>
      <c r="H38" s="50">
        <f>SUM(H30:H37)</f>
        <v>769529320.87</v>
      </c>
      <c r="I38" s="36"/>
      <c r="J38" s="50">
        <f>SUM(J30:J37)</f>
        <v>1022394174.02</v>
      </c>
      <c r="K38" s="12"/>
      <c r="L38" s="50">
        <f>SUM(L30:L37)</f>
        <v>944799046.93000007</v>
      </c>
    </row>
    <row r="39" spans="1:12" ht="18.75" thickBot="1" x14ac:dyDescent="0.45">
      <c r="A39" s="4" t="s">
        <v>48</v>
      </c>
      <c r="F39" s="51">
        <f>+F38+F27</f>
        <v>3248442842.5600004</v>
      </c>
      <c r="G39" s="12"/>
      <c r="H39" s="51">
        <f>+H38+H27</f>
        <v>3117268556.7399998</v>
      </c>
      <c r="I39" s="36"/>
      <c r="J39" s="51">
        <f>+J38+J27</f>
        <v>3501655727.79</v>
      </c>
      <c r="K39" s="12"/>
      <c r="L39" s="51">
        <f>+L38+L27</f>
        <v>3383995714.5699997</v>
      </c>
    </row>
    <row r="40" spans="1:12" ht="12" customHeight="1" thickTop="1" x14ac:dyDescent="0.4">
      <c r="F40" s="52"/>
      <c r="G40" s="52"/>
      <c r="H40" s="52"/>
      <c r="I40" s="36"/>
      <c r="J40" s="12"/>
      <c r="K40" s="12"/>
      <c r="L40" s="12"/>
    </row>
    <row r="41" spans="1:12" x14ac:dyDescent="0.4">
      <c r="A41" s="4" t="s">
        <v>162</v>
      </c>
      <c r="F41" s="52"/>
      <c r="G41" s="52"/>
      <c r="H41" s="52"/>
      <c r="I41" s="36"/>
      <c r="J41" s="7"/>
      <c r="K41" s="7"/>
      <c r="L41" s="7"/>
    </row>
    <row r="42" spans="1:12" x14ac:dyDescent="0.4">
      <c r="F42" s="52"/>
      <c r="G42" s="52"/>
      <c r="H42" s="52"/>
      <c r="I42" s="36"/>
      <c r="J42" s="7"/>
      <c r="K42" s="7"/>
      <c r="L42" s="7"/>
    </row>
    <row r="44" spans="1:12" ht="18.75" customHeight="1" x14ac:dyDescent="0.4"/>
    <row r="45" spans="1:12" x14ac:dyDescent="0.4">
      <c r="A45" s="6"/>
      <c r="B45" s="13" t="s">
        <v>127</v>
      </c>
      <c r="C45" s="6"/>
      <c r="D45" s="13"/>
      <c r="G45" s="13"/>
      <c r="H45" s="13" t="s">
        <v>126</v>
      </c>
      <c r="I45" s="6"/>
      <c r="J45" s="6"/>
      <c r="K45" s="6"/>
      <c r="L45" s="6"/>
    </row>
    <row r="46" spans="1:12" x14ac:dyDescent="0.4">
      <c r="A46" s="6"/>
      <c r="B46" s="13"/>
      <c r="C46" s="6"/>
      <c r="D46" s="13"/>
      <c r="G46" s="13"/>
      <c r="H46" s="13"/>
      <c r="I46" s="6"/>
      <c r="J46" s="6"/>
      <c r="K46" s="6"/>
      <c r="L46" s="6"/>
    </row>
    <row r="47" spans="1:12" x14ac:dyDescent="0.4">
      <c r="A47" s="13"/>
      <c r="B47" s="14"/>
      <c r="C47" s="6"/>
      <c r="I47" s="6"/>
      <c r="J47" s="6"/>
      <c r="K47" s="6"/>
      <c r="L47" s="6"/>
    </row>
    <row r="48" spans="1:12" x14ac:dyDescent="0.4">
      <c r="A48" s="108" t="str">
        <f>+A2</f>
        <v>บริษัท บรุ๊คเคอร์ กรุ๊ป จำกัด (มหาชน) และบริษัทย่อย</v>
      </c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</row>
    <row r="49" spans="1:12" x14ac:dyDescent="0.4">
      <c r="A49" s="108" t="str">
        <f>+A3</f>
        <v>งบแสดงฐานะการเงิน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</row>
    <row r="50" spans="1:12" x14ac:dyDescent="0.4">
      <c r="A50" s="108" t="str">
        <f>+A4</f>
        <v>ณ วันที่ 30 มิถุนายน 2566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</row>
    <row r="51" spans="1:12" ht="21" customHeight="1" x14ac:dyDescent="0.4">
      <c r="D51" s="4"/>
      <c r="E51" s="4"/>
      <c r="F51" s="109" t="s">
        <v>13</v>
      </c>
      <c r="G51" s="109"/>
      <c r="H51" s="109"/>
      <c r="I51" s="109"/>
      <c r="J51" s="109"/>
      <c r="K51" s="109"/>
      <c r="L51" s="109"/>
    </row>
    <row r="52" spans="1:12" x14ac:dyDescent="0.4">
      <c r="D52" s="4"/>
      <c r="E52" s="4"/>
      <c r="F52" s="110" t="s">
        <v>34</v>
      </c>
      <c r="G52" s="110"/>
      <c r="H52" s="110"/>
      <c r="J52" s="111" t="s">
        <v>35</v>
      </c>
      <c r="K52" s="111"/>
      <c r="L52" s="111"/>
    </row>
    <row r="53" spans="1:12" x14ac:dyDescent="0.4">
      <c r="D53" s="75" t="s">
        <v>40</v>
      </c>
      <c r="F53" s="76" t="str">
        <f>+F7</f>
        <v>30 มิถุนายน 2566</v>
      </c>
      <c r="G53" s="19"/>
      <c r="H53" s="76" t="str">
        <f>+H7</f>
        <v>31 ธันวาคม 2565</v>
      </c>
      <c r="J53" s="76" t="str">
        <f>+J7</f>
        <v>30 มิถุนายน 2566</v>
      </c>
      <c r="K53" s="15"/>
      <c r="L53" s="76" t="str">
        <f>+L7</f>
        <v>31 ธันวาคม 2565</v>
      </c>
    </row>
    <row r="54" spans="1:12" s="33" customFormat="1" x14ac:dyDescent="0.35">
      <c r="F54" s="72" t="s">
        <v>163</v>
      </c>
      <c r="G54" s="72"/>
      <c r="H54" s="72" t="s">
        <v>164</v>
      </c>
      <c r="I54" s="73"/>
      <c r="J54" s="72" t="s">
        <v>163</v>
      </c>
      <c r="K54" s="72"/>
      <c r="L54" s="72" t="s">
        <v>164</v>
      </c>
    </row>
    <row r="55" spans="1:12" s="33" customFormat="1" x14ac:dyDescent="0.35">
      <c r="F55" s="72" t="s">
        <v>165</v>
      </c>
      <c r="G55" s="72"/>
      <c r="H55" s="72"/>
      <c r="I55" s="73"/>
      <c r="J55" s="72" t="s">
        <v>165</v>
      </c>
      <c r="K55" s="72"/>
      <c r="L55" s="72"/>
    </row>
    <row r="56" spans="1:12" ht="18" customHeight="1" x14ac:dyDescent="0.4">
      <c r="A56" s="112" t="s">
        <v>8</v>
      </c>
      <c r="B56" s="112"/>
      <c r="C56" s="112"/>
      <c r="F56" s="15"/>
      <c r="G56" s="15"/>
      <c r="H56" s="15"/>
      <c r="J56" s="15"/>
      <c r="K56" s="15"/>
      <c r="L56" s="15"/>
    </row>
    <row r="57" spans="1:12" x14ac:dyDescent="0.4">
      <c r="A57" s="4" t="s">
        <v>49</v>
      </c>
      <c r="F57" s="49"/>
      <c r="G57" s="49"/>
      <c r="H57" s="49"/>
      <c r="I57" s="36"/>
      <c r="J57" s="7"/>
      <c r="K57" s="7"/>
      <c r="L57" s="7"/>
    </row>
    <row r="58" spans="1:12" x14ac:dyDescent="0.4">
      <c r="B58" s="4" t="s">
        <v>150</v>
      </c>
      <c r="D58" s="6">
        <v>16</v>
      </c>
      <c r="F58" s="49">
        <v>500000000</v>
      </c>
      <c r="G58" s="49"/>
      <c r="H58" s="49">
        <v>360000000</v>
      </c>
      <c r="I58" s="36"/>
      <c r="J58" s="7">
        <v>500000000</v>
      </c>
      <c r="K58" s="7"/>
      <c r="L58" s="7">
        <v>360000000</v>
      </c>
    </row>
    <row r="59" spans="1:12" x14ac:dyDescent="0.4">
      <c r="B59" s="4" t="s">
        <v>76</v>
      </c>
      <c r="F59" s="48"/>
      <c r="G59" s="48"/>
      <c r="H59" s="48"/>
      <c r="I59" s="36"/>
      <c r="J59" s="7"/>
      <c r="K59" s="7"/>
      <c r="L59" s="7"/>
    </row>
    <row r="60" spans="1:12" x14ac:dyDescent="0.4">
      <c r="C60" s="4" t="s">
        <v>77</v>
      </c>
      <c r="D60" s="6">
        <v>17</v>
      </c>
      <c r="F60" s="48">
        <v>550330.72</v>
      </c>
      <c r="G60" s="48"/>
      <c r="H60" s="48">
        <v>534699.31000000006</v>
      </c>
      <c r="I60" s="36"/>
      <c r="J60" s="7">
        <v>0</v>
      </c>
      <c r="K60" s="7"/>
      <c r="L60" s="7">
        <v>0</v>
      </c>
    </row>
    <row r="61" spans="1:12" x14ac:dyDescent="0.4">
      <c r="C61" s="4" t="s">
        <v>33</v>
      </c>
      <c r="F61" s="48">
        <v>0</v>
      </c>
      <c r="G61" s="48"/>
      <c r="H61" s="48">
        <v>0</v>
      </c>
      <c r="I61" s="36"/>
      <c r="J61" s="7">
        <v>3800000</v>
      </c>
      <c r="K61" s="7"/>
      <c r="L61" s="7">
        <v>0</v>
      </c>
    </row>
    <row r="62" spans="1:12" x14ac:dyDescent="0.4">
      <c r="B62" s="4" t="s">
        <v>185</v>
      </c>
      <c r="F62" s="48"/>
      <c r="G62" s="48"/>
      <c r="H62" s="48"/>
      <c r="I62" s="36"/>
      <c r="J62" s="7"/>
      <c r="K62" s="7"/>
      <c r="L62" s="7"/>
    </row>
    <row r="63" spans="1:12" x14ac:dyDescent="0.4">
      <c r="C63" s="4" t="s">
        <v>77</v>
      </c>
      <c r="D63" s="6">
        <v>18</v>
      </c>
      <c r="F63" s="48">
        <v>22457335.449999999</v>
      </c>
      <c r="G63" s="48"/>
      <c r="H63" s="48">
        <v>26888375.510000002</v>
      </c>
      <c r="I63" s="36"/>
      <c r="J63" s="7">
        <v>14721056.530000001</v>
      </c>
      <c r="K63" s="7"/>
      <c r="L63" s="7">
        <v>13042986.43</v>
      </c>
    </row>
    <row r="64" spans="1:12" x14ac:dyDescent="0.4">
      <c r="C64" s="4" t="s">
        <v>33</v>
      </c>
      <c r="D64" s="6">
        <v>2.4</v>
      </c>
      <c r="F64" s="48">
        <v>0</v>
      </c>
      <c r="G64" s="48"/>
      <c r="H64" s="48">
        <v>0</v>
      </c>
      <c r="I64" s="36"/>
      <c r="J64" s="7">
        <v>25699585.469999999</v>
      </c>
      <c r="K64" s="7"/>
      <c r="L64" s="7">
        <v>6591361.0499999998</v>
      </c>
    </row>
    <row r="65" spans="1:12" x14ac:dyDescent="0.4">
      <c r="B65" s="4" t="s">
        <v>200</v>
      </c>
      <c r="F65" s="48"/>
      <c r="G65" s="48"/>
      <c r="H65" s="48"/>
      <c r="I65" s="36"/>
      <c r="J65" s="7"/>
      <c r="K65" s="7"/>
      <c r="L65" s="7"/>
    </row>
    <row r="66" spans="1:12" x14ac:dyDescent="0.4">
      <c r="C66" s="4" t="s">
        <v>33</v>
      </c>
      <c r="D66" s="6">
        <v>2.5</v>
      </c>
      <c r="F66" s="48">
        <v>0</v>
      </c>
      <c r="G66" s="48"/>
      <c r="H66" s="48">
        <v>0</v>
      </c>
      <c r="I66" s="36"/>
      <c r="J66" s="7">
        <v>25000000</v>
      </c>
      <c r="K66" s="7"/>
      <c r="L66" s="7">
        <v>25000000</v>
      </c>
    </row>
    <row r="67" spans="1:12" x14ac:dyDescent="0.4">
      <c r="B67" s="4" t="s">
        <v>85</v>
      </c>
      <c r="F67" s="48">
        <v>6578580.1100000003</v>
      </c>
      <c r="G67" s="48"/>
      <c r="H67" s="48">
        <v>14354634.25</v>
      </c>
      <c r="I67" s="36"/>
      <c r="J67" s="48">
        <v>6578580.1100000003</v>
      </c>
      <c r="K67" s="48"/>
      <c r="L67" s="48">
        <v>14354634.25</v>
      </c>
    </row>
    <row r="68" spans="1:12" x14ac:dyDescent="0.4">
      <c r="B68" s="4" t="s">
        <v>234</v>
      </c>
      <c r="D68" s="4"/>
      <c r="E68" s="4"/>
      <c r="F68" s="4"/>
      <c r="G68" s="4"/>
      <c r="H68" s="4"/>
      <c r="J68" s="4"/>
      <c r="K68" s="4"/>
      <c r="L68" s="4"/>
    </row>
    <row r="69" spans="1:12" x14ac:dyDescent="0.4">
      <c r="B69" s="4" t="s">
        <v>235</v>
      </c>
      <c r="D69" s="6">
        <v>19</v>
      </c>
      <c r="F69" s="48">
        <v>791558.94</v>
      </c>
      <c r="G69" s="48"/>
      <c r="H69" s="48">
        <v>783184.47</v>
      </c>
      <c r="I69" s="36"/>
      <c r="J69" s="48">
        <v>791558.94000000006</v>
      </c>
      <c r="K69" s="48"/>
      <c r="L69" s="48">
        <v>783184.47</v>
      </c>
    </row>
    <row r="70" spans="1:12" x14ac:dyDescent="0.4">
      <c r="B70" s="4" t="s">
        <v>50</v>
      </c>
      <c r="F70" s="48"/>
      <c r="G70" s="48"/>
      <c r="H70" s="48"/>
      <c r="I70" s="36"/>
      <c r="J70" s="7"/>
      <c r="K70" s="7"/>
      <c r="L70" s="7"/>
    </row>
    <row r="71" spans="1:12" x14ac:dyDescent="0.4">
      <c r="C71" s="4" t="s">
        <v>78</v>
      </c>
      <c r="F71" s="48">
        <v>3068758.4</v>
      </c>
      <c r="G71" s="48"/>
      <c r="H71" s="48">
        <v>4198579.91</v>
      </c>
      <c r="I71" s="49"/>
      <c r="J71" s="48">
        <v>3068758.4</v>
      </c>
      <c r="K71" s="48"/>
      <c r="L71" s="48">
        <v>4198579.91</v>
      </c>
    </row>
    <row r="72" spans="1:12" x14ac:dyDescent="0.4">
      <c r="C72" s="4" t="s">
        <v>44</v>
      </c>
      <c r="F72" s="48">
        <v>1069576.93</v>
      </c>
      <c r="G72" s="48"/>
      <c r="H72" s="48">
        <v>897660.67</v>
      </c>
      <c r="I72" s="36"/>
      <c r="J72" s="7">
        <v>954684.8</v>
      </c>
      <c r="K72" s="7"/>
      <c r="L72" s="7">
        <v>822936.56</v>
      </c>
    </row>
    <row r="73" spans="1:12" x14ac:dyDescent="0.4">
      <c r="C73" s="4" t="s">
        <v>89</v>
      </c>
      <c r="F73" s="50">
        <f>SUM(F58:F72)</f>
        <v>534516140.55000001</v>
      </c>
      <c r="G73" s="12"/>
      <c r="H73" s="50">
        <f>SUM(H58:H72)</f>
        <v>407657134.12000006</v>
      </c>
      <c r="I73" s="36"/>
      <c r="J73" s="50">
        <f>SUM(J58:J72)</f>
        <v>580614224.25</v>
      </c>
      <c r="K73" s="12"/>
      <c r="L73" s="50">
        <f>SUM(L58:L72)</f>
        <v>424793682.67000008</v>
      </c>
    </row>
    <row r="74" spans="1:12" x14ac:dyDescent="0.4">
      <c r="F74" s="49"/>
      <c r="G74" s="49"/>
      <c r="H74" s="49"/>
      <c r="I74" s="36"/>
      <c r="J74" s="7"/>
      <c r="K74" s="7"/>
      <c r="L74" s="7"/>
    </row>
    <row r="75" spans="1:12" x14ac:dyDescent="0.4">
      <c r="A75" s="4" t="s">
        <v>51</v>
      </c>
      <c r="F75" s="49"/>
      <c r="G75" s="49"/>
      <c r="H75" s="49"/>
      <c r="I75" s="36"/>
      <c r="J75" s="7"/>
      <c r="K75" s="7"/>
      <c r="L75" s="7"/>
    </row>
    <row r="76" spans="1:12" x14ac:dyDescent="0.4">
      <c r="B76" s="4" t="s">
        <v>236</v>
      </c>
      <c r="D76" s="6">
        <v>19</v>
      </c>
      <c r="F76" s="49">
        <v>876738.51</v>
      </c>
      <c r="G76" s="49"/>
      <c r="H76" s="49">
        <v>1274622.74</v>
      </c>
      <c r="I76" s="36"/>
      <c r="J76" s="7">
        <v>876738.51</v>
      </c>
      <c r="K76" s="7"/>
      <c r="L76" s="7">
        <v>1274622.74</v>
      </c>
    </row>
    <row r="77" spans="1:12" hidden="1" x14ac:dyDescent="0.4">
      <c r="B77" s="4" t="s">
        <v>118</v>
      </c>
      <c r="D77" s="6">
        <v>15.3</v>
      </c>
      <c r="F77" s="49">
        <v>0</v>
      </c>
      <c r="G77" s="49"/>
      <c r="H77" s="49">
        <v>0</v>
      </c>
      <c r="I77" s="36"/>
      <c r="J77" s="7">
        <v>0</v>
      </c>
      <c r="K77" s="7"/>
      <c r="L77" s="7">
        <v>0</v>
      </c>
    </row>
    <row r="78" spans="1:12" x14ac:dyDescent="0.4">
      <c r="B78" s="4" t="s">
        <v>182</v>
      </c>
      <c r="F78" s="49"/>
      <c r="G78" s="49"/>
      <c r="H78" s="49"/>
      <c r="I78" s="36"/>
      <c r="J78" s="7"/>
      <c r="K78" s="7"/>
      <c r="L78" s="7"/>
    </row>
    <row r="79" spans="1:12" x14ac:dyDescent="0.4">
      <c r="B79" s="4" t="s">
        <v>186</v>
      </c>
      <c r="D79" s="6">
        <v>20</v>
      </c>
      <c r="F79" s="48">
        <v>34569895</v>
      </c>
      <c r="G79" s="48"/>
      <c r="H79" s="48">
        <v>33197268</v>
      </c>
      <c r="I79" s="7"/>
      <c r="J79" s="7">
        <v>32500746</v>
      </c>
      <c r="K79" s="7"/>
      <c r="L79" s="7">
        <v>31269880</v>
      </c>
    </row>
    <row r="80" spans="1:12" x14ac:dyDescent="0.4">
      <c r="C80" s="4" t="s">
        <v>17</v>
      </c>
      <c r="F80" s="50">
        <f>SUM(F76:F79)</f>
        <v>35446633.509999998</v>
      </c>
      <c r="G80" s="12"/>
      <c r="H80" s="50">
        <f>SUM(H76:H79)</f>
        <v>34471890.740000002</v>
      </c>
      <c r="I80" s="7"/>
      <c r="J80" s="50">
        <f>SUM(J76:J79)</f>
        <v>33377484.510000002</v>
      </c>
      <c r="K80" s="12"/>
      <c r="L80" s="50">
        <f>SUM(L76:L79)</f>
        <v>32544502.739999998</v>
      </c>
    </row>
    <row r="81" spans="1:12" x14ac:dyDescent="0.4">
      <c r="F81" s="12"/>
      <c r="G81" s="12"/>
      <c r="H81" s="12"/>
      <c r="I81" s="12"/>
      <c r="J81" s="12"/>
      <c r="K81" s="12"/>
      <c r="L81" s="12"/>
    </row>
    <row r="82" spans="1:12" x14ac:dyDescent="0.4">
      <c r="C82" s="4" t="s">
        <v>18</v>
      </c>
      <c r="F82" s="54">
        <f>+F80+F73</f>
        <v>569962774.06000006</v>
      </c>
      <c r="G82" s="12"/>
      <c r="H82" s="54">
        <f>+H80+H73</f>
        <v>442129024.86000007</v>
      </c>
      <c r="I82" s="36"/>
      <c r="J82" s="54">
        <f>+J80+J73</f>
        <v>613991708.75999999</v>
      </c>
      <c r="K82" s="12"/>
      <c r="L82" s="54">
        <f>+L80+L73</f>
        <v>457338185.41000009</v>
      </c>
    </row>
    <row r="83" spans="1:12" x14ac:dyDescent="0.4">
      <c r="F83" s="49"/>
      <c r="G83" s="49"/>
      <c r="H83" s="49"/>
      <c r="I83" s="36"/>
      <c r="J83" s="12"/>
      <c r="K83" s="12"/>
      <c r="L83" s="12"/>
    </row>
    <row r="84" spans="1:12" x14ac:dyDescent="0.4">
      <c r="A84" s="4" t="s">
        <v>162</v>
      </c>
      <c r="F84" s="84"/>
      <c r="G84" s="84"/>
      <c r="H84" s="84"/>
      <c r="J84" s="9"/>
      <c r="K84" s="9"/>
      <c r="L84" s="9"/>
    </row>
    <row r="85" spans="1:12" x14ac:dyDescent="0.4">
      <c r="F85" s="84"/>
      <c r="G85" s="84"/>
      <c r="H85" s="84"/>
      <c r="J85" s="9"/>
      <c r="K85" s="9"/>
      <c r="L85" s="9"/>
    </row>
    <row r="86" spans="1:12" x14ac:dyDescent="0.4">
      <c r="F86" s="84"/>
      <c r="G86" s="84"/>
      <c r="H86" s="84"/>
      <c r="J86" s="9"/>
      <c r="K86" s="9"/>
      <c r="L86" s="9"/>
    </row>
    <row r="87" spans="1:12" x14ac:dyDescent="0.4">
      <c r="F87" s="84"/>
      <c r="G87" s="84"/>
      <c r="H87" s="84"/>
      <c r="J87" s="9"/>
      <c r="K87" s="9"/>
      <c r="L87" s="9"/>
    </row>
    <row r="88" spans="1:12" x14ac:dyDescent="0.4">
      <c r="F88" s="84"/>
      <c r="G88" s="84"/>
      <c r="H88" s="84"/>
      <c r="J88" s="9"/>
      <c r="K88" s="9"/>
      <c r="L88" s="9"/>
    </row>
    <row r="89" spans="1:12" x14ac:dyDescent="0.4">
      <c r="F89" s="84"/>
      <c r="G89" s="84"/>
      <c r="H89" s="84"/>
      <c r="J89" s="9"/>
      <c r="K89" s="9"/>
      <c r="L89" s="9"/>
    </row>
    <row r="90" spans="1:12" x14ac:dyDescent="0.4">
      <c r="A90" s="6"/>
      <c r="B90" s="13" t="s">
        <v>127</v>
      </c>
      <c r="C90" s="6"/>
      <c r="D90" s="13"/>
      <c r="G90" s="13"/>
      <c r="H90" s="13" t="s">
        <v>126</v>
      </c>
      <c r="I90" s="6"/>
      <c r="J90" s="6"/>
      <c r="K90" s="6"/>
      <c r="L90" s="6"/>
    </row>
    <row r="91" spans="1:12" x14ac:dyDescent="0.4">
      <c r="A91" s="6"/>
      <c r="B91" s="13"/>
      <c r="C91" s="6"/>
      <c r="D91" s="13"/>
      <c r="G91" s="13"/>
      <c r="H91" s="13"/>
      <c r="I91" s="6"/>
      <c r="J91" s="6"/>
      <c r="K91" s="6"/>
      <c r="L91" s="6"/>
    </row>
    <row r="92" spans="1:12" x14ac:dyDescent="0.4">
      <c r="F92" s="84"/>
      <c r="G92" s="84"/>
      <c r="H92" s="84"/>
      <c r="J92" s="9"/>
      <c r="K92" s="9"/>
      <c r="L92" s="9"/>
    </row>
    <row r="93" spans="1:12" x14ac:dyDescent="0.4">
      <c r="F93" s="84"/>
      <c r="G93" s="84"/>
      <c r="H93" s="84"/>
      <c r="J93" s="9"/>
      <c r="K93" s="9"/>
      <c r="L93" s="9"/>
    </row>
    <row r="94" spans="1:12" x14ac:dyDescent="0.4">
      <c r="A94" s="108" t="str">
        <f>+A48</f>
        <v>บริษัท บรุ๊คเคอร์ กรุ๊ป จำกัด (มหาชน) และบริษัทย่อย</v>
      </c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</row>
    <row r="95" spans="1:12" x14ac:dyDescent="0.4">
      <c r="A95" s="113" t="str">
        <f>+A49</f>
        <v>งบแสดงฐานะการเงิน</v>
      </c>
      <c r="B95" s="114"/>
      <c r="C95" s="114"/>
      <c r="D95" s="114"/>
      <c r="E95" s="114"/>
      <c r="F95" s="114"/>
      <c r="G95" s="114"/>
      <c r="H95" s="114"/>
      <c r="I95" s="114"/>
      <c r="J95" s="114"/>
      <c r="K95" s="114"/>
      <c r="L95" s="114"/>
    </row>
    <row r="96" spans="1:12" x14ac:dyDescent="0.4">
      <c r="A96" s="113" t="str">
        <f>+A50</f>
        <v>ณ วันที่ 30 มิถุนายน 2566</v>
      </c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</row>
    <row r="97" spans="1:12" x14ac:dyDescent="0.4">
      <c r="F97" s="109" t="s">
        <v>13</v>
      </c>
      <c r="G97" s="109"/>
      <c r="H97" s="109"/>
      <c r="I97" s="109"/>
      <c r="J97" s="109"/>
      <c r="K97" s="109"/>
      <c r="L97" s="109"/>
    </row>
    <row r="98" spans="1:12" x14ac:dyDescent="0.4">
      <c r="F98" s="110" t="s">
        <v>34</v>
      </c>
      <c r="G98" s="110"/>
      <c r="H98" s="110"/>
      <c r="J98" s="111" t="s">
        <v>35</v>
      </c>
      <c r="K98" s="111"/>
      <c r="L98" s="111"/>
    </row>
    <row r="99" spans="1:12" x14ac:dyDescent="0.4">
      <c r="D99" s="75" t="s">
        <v>40</v>
      </c>
      <c r="F99" s="76" t="str">
        <f>+F53</f>
        <v>30 มิถุนายน 2566</v>
      </c>
      <c r="G99" s="19"/>
      <c r="H99" s="76" t="str">
        <f>+H53</f>
        <v>31 ธันวาคม 2565</v>
      </c>
      <c r="J99" s="76" t="str">
        <f>+J53</f>
        <v>30 มิถุนายน 2566</v>
      </c>
      <c r="K99" s="15"/>
      <c r="L99" s="76" t="str">
        <f>+L53</f>
        <v>31 ธันวาคม 2565</v>
      </c>
    </row>
    <row r="100" spans="1:12" s="33" customFormat="1" ht="18" customHeight="1" x14ac:dyDescent="0.35">
      <c r="F100" s="72" t="s">
        <v>163</v>
      </c>
      <c r="G100" s="72"/>
      <c r="H100" s="72" t="s">
        <v>164</v>
      </c>
      <c r="I100" s="73"/>
      <c r="J100" s="72" t="s">
        <v>163</v>
      </c>
      <c r="K100" s="72"/>
      <c r="L100" s="72" t="s">
        <v>164</v>
      </c>
    </row>
    <row r="101" spans="1:12" s="33" customFormat="1" ht="18" customHeight="1" x14ac:dyDescent="0.35">
      <c r="F101" s="72" t="s">
        <v>165</v>
      </c>
      <c r="G101" s="72"/>
      <c r="H101" s="72"/>
      <c r="I101" s="73"/>
      <c r="J101" s="72" t="s">
        <v>165</v>
      </c>
      <c r="K101" s="72"/>
      <c r="L101" s="72"/>
    </row>
    <row r="102" spans="1:12" x14ac:dyDescent="0.4">
      <c r="A102" s="4" t="s">
        <v>107</v>
      </c>
      <c r="F102" s="8"/>
      <c r="G102" s="8"/>
      <c r="H102" s="8"/>
    </row>
    <row r="103" spans="1:12" x14ac:dyDescent="0.4">
      <c r="B103" s="4" t="s">
        <v>143</v>
      </c>
      <c r="F103" s="8"/>
      <c r="G103" s="8"/>
      <c r="H103" s="8"/>
      <c r="J103" s="9"/>
      <c r="K103" s="9"/>
      <c r="L103" s="9"/>
    </row>
    <row r="104" spans="1:12" x14ac:dyDescent="0.4">
      <c r="B104" s="4" t="s">
        <v>37</v>
      </c>
      <c r="F104" s="8"/>
      <c r="G104" s="8"/>
      <c r="H104" s="8"/>
      <c r="J104" s="9"/>
      <c r="K104" s="9"/>
      <c r="L104" s="9"/>
    </row>
    <row r="105" spans="1:12" ht="18.75" thickBot="1" x14ac:dyDescent="0.45">
      <c r="C105" s="27" t="s">
        <v>215</v>
      </c>
      <c r="F105" s="55">
        <v>0</v>
      </c>
      <c r="G105" s="49"/>
      <c r="H105" s="55">
        <v>1637350330.1199999</v>
      </c>
      <c r="I105" s="36"/>
      <c r="J105" s="55">
        <v>0</v>
      </c>
      <c r="K105" s="49"/>
      <c r="L105" s="55">
        <v>1637350330.1199999</v>
      </c>
    </row>
    <row r="106" spans="1:12" ht="19.5" thickTop="1" thickBot="1" x14ac:dyDescent="0.45">
      <c r="C106" s="27" t="s">
        <v>223</v>
      </c>
      <c r="D106" s="6">
        <v>21</v>
      </c>
      <c r="F106" s="55">
        <v>1644604486.8699999</v>
      </c>
      <c r="G106" s="49"/>
      <c r="H106" s="55">
        <v>0</v>
      </c>
      <c r="I106" s="36"/>
      <c r="J106" s="55">
        <v>1644604486.8699999</v>
      </c>
      <c r="K106" s="49"/>
      <c r="L106" s="55">
        <v>0</v>
      </c>
    </row>
    <row r="107" spans="1:12" ht="18.75" thickTop="1" x14ac:dyDescent="0.4">
      <c r="B107" s="4" t="s">
        <v>38</v>
      </c>
      <c r="F107" s="49"/>
      <c r="G107" s="49"/>
      <c r="H107" s="49"/>
      <c r="I107" s="36"/>
      <c r="J107" s="7"/>
      <c r="K107" s="7"/>
      <c r="L107" s="49"/>
    </row>
    <row r="108" spans="1:12" x14ac:dyDescent="0.4">
      <c r="C108" s="27" t="s">
        <v>233</v>
      </c>
      <c r="D108" s="6">
        <v>21</v>
      </c>
      <c r="F108" s="7">
        <v>1164401069.76</v>
      </c>
      <c r="G108" s="7"/>
      <c r="H108" s="7">
        <v>1164401069.76</v>
      </c>
      <c r="I108" s="7"/>
      <c r="J108" s="7">
        <v>1164401069.76</v>
      </c>
      <c r="K108" s="7"/>
      <c r="L108" s="7">
        <v>1164401069.76</v>
      </c>
    </row>
    <row r="109" spans="1:12" x14ac:dyDescent="0.4">
      <c r="B109" s="4" t="s">
        <v>144</v>
      </c>
      <c r="C109" s="27"/>
      <c r="D109" s="6">
        <v>21</v>
      </c>
      <c r="F109" s="7">
        <f>+เปลี่ยนแปลงรวม!F38</f>
        <v>688264273.16999996</v>
      </c>
      <c r="G109" s="7"/>
      <c r="H109" s="7">
        <v>688264273.16999996</v>
      </c>
      <c r="I109" s="36"/>
      <c r="J109" s="7">
        <f>+เปลี่ยนแปลงเฉพาะ!F38</f>
        <v>688264273.16999996</v>
      </c>
      <c r="K109" s="7"/>
      <c r="L109" s="7">
        <v>688264273.16999996</v>
      </c>
    </row>
    <row r="110" spans="1:12" x14ac:dyDescent="0.4">
      <c r="B110" s="4" t="s">
        <v>171</v>
      </c>
      <c r="C110" s="27"/>
      <c r="D110" s="6">
        <v>22</v>
      </c>
      <c r="F110" s="7">
        <f>+เปลี่ยนแปลงรวม!H38</f>
        <v>0</v>
      </c>
      <c r="G110" s="7"/>
      <c r="H110" s="7">
        <v>0</v>
      </c>
      <c r="I110" s="36"/>
      <c r="J110" s="7">
        <f>+เปลี่ยนแปลงเฉพาะ!H38</f>
        <v>0</v>
      </c>
      <c r="K110" s="7"/>
      <c r="L110" s="7">
        <v>0</v>
      </c>
    </row>
    <row r="111" spans="1:12" x14ac:dyDescent="0.4">
      <c r="B111" s="4" t="s">
        <v>54</v>
      </c>
      <c r="F111" s="49"/>
      <c r="G111" s="49"/>
      <c r="H111" s="49"/>
      <c r="I111" s="36"/>
      <c r="J111" s="7"/>
      <c r="K111" s="7"/>
      <c r="L111" s="49"/>
    </row>
    <row r="112" spans="1:12" x14ac:dyDescent="0.4">
      <c r="C112" s="4" t="s">
        <v>39</v>
      </c>
      <c r="F112" s="48">
        <f>+เปลี่ยนแปลงรวม!J38</f>
        <v>101508576.81</v>
      </c>
      <c r="G112" s="48"/>
      <c r="H112" s="48">
        <v>101508576.81</v>
      </c>
      <c r="I112" s="36"/>
      <c r="J112" s="48">
        <f>เปลี่ยนแปลงเฉพาะ!J38</f>
        <v>101508576.81</v>
      </c>
      <c r="K112" s="48"/>
      <c r="L112" s="48">
        <v>101508576.81</v>
      </c>
    </row>
    <row r="113" spans="1:12" x14ac:dyDescent="0.4">
      <c r="C113" s="4" t="s">
        <v>3</v>
      </c>
      <c r="D113" s="17"/>
      <c r="F113" s="12">
        <f>เปลี่ยนแปลงรวม!L38</f>
        <v>643050910.46000004</v>
      </c>
      <c r="G113" s="12"/>
      <c r="H113" s="12">
        <v>640369161.44000006</v>
      </c>
      <c r="I113" s="36"/>
      <c r="J113" s="12">
        <f>เปลี่ยนแปลงเฉพาะ!L38</f>
        <v>933490099.29000008</v>
      </c>
      <c r="K113" s="12"/>
      <c r="L113" s="12">
        <v>972483609.41999996</v>
      </c>
    </row>
    <row r="114" spans="1:12" x14ac:dyDescent="0.4">
      <c r="B114" s="4" t="s">
        <v>108</v>
      </c>
      <c r="D114" s="17"/>
      <c r="F114" s="54">
        <f>เปลี่ยนแปลงรวม!R38</f>
        <v>18773092.390000001</v>
      </c>
      <c r="G114" s="12"/>
      <c r="H114" s="54">
        <v>17740596.210000001</v>
      </c>
      <c r="I114" s="36"/>
      <c r="J114" s="54">
        <v>0</v>
      </c>
      <c r="K114" s="12"/>
      <c r="L114" s="54">
        <v>0</v>
      </c>
    </row>
    <row r="115" spans="1:12" x14ac:dyDescent="0.4">
      <c r="C115" s="4" t="s">
        <v>103</v>
      </c>
      <c r="F115" s="7">
        <f>SUM(F108:F114)</f>
        <v>2615997922.5899997</v>
      </c>
      <c r="G115" s="7"/>
      <c r="H115" s="7">
        <f>SUM(H108:H114)</f>
        <v>2612283677.3899999</v>
      </c>
      <c r="I115" s="36"/>
      <c r="J115" s="7">
        <f>SUM(J108:J114)</f>
        <v>2887664019.0299997</v>
      </c>
      <c r="K115" s="7"/>
      <c r="L115" s="7">
        <f>SUM(L108:L114)</f>
        <v>2926657529.1599998</v>
      </c>
    </row>
    <row r="116" spans="1:12" x14ac:dyDescent="0.4">
      <c r="B116" s="4" t="s">
        <v>90</v>
      </c>
      <c r="F116" s="56">
        <f>เปลี่ยนแปลงรวม!V38</f>
        <v>62482145.910000004</v>
      </c>
      <c r="G116" s="49"/>
      <c r="H116" s="56">
        <v>62855854.490000002</v>
      </c>
      <c r="I116" s="36"/>
      <c r="J116" s="54">
        <v>0</v>
      </c>
      <c r="K116" s="12"/>
      <c r="L116" s="56">
        <f>เปลี่ยนแปลงรวม!AD38</f>
        <v>0</v>
      </c>
    </row>
    <row r="117" spans="1:12" x14ac:dyDescent="0.4">
      <c r="C117" s="4" t="s">
        <v>109</v>
      </c>
      <c r="F117" s="7">
        <f>+F116+F115</f>
        <v>2678480068.4999995</v>
      </c>
      <c r="G117" s="7"/>
      <c r="H117" s="7">
        <f>+H116+H115</f>
        <v>2675139531.8799996</v>
      </c>
      <c r="I117" s="36"/>
      <c r="J117" s="7">
        <f>+J116+J115</f>
        <v>2887664019.0299997</v>
      </c>
      <c r="K117" s="7"/>
      <c r="L117" s="7">
        <f>+L116+L115</f>
        <v>2926657529.1599998</v>
      </c>
    </row>
    <row r="118" spans="1:12" ht="18.75" thickBot="1" x14ac:dyDescent="0.45">
      <c r="A118" s="4" t="s">
        <v>110</v>
      </c>
      <c r="F118" s="51">
        <f>+F117+F82</f>
        <v>3248442842.5599995</v>
      </c>
      <c r="G118" s="12"/>
      <c r="H118" s="51">
        <f>+H117+H82</f>
        <v>3117268556.7399998</v>
      </c>
      <c r="I118" s="36"/>
      <c r="J118" s="51">
        <f>+J117+J82</f>
        <v>3501655727.79</v>
      </c>
      <c r="K118" s="12"/>
      <c r="L118" s="51">
        <f>+L117+L82</f>
        <v>3383995714.5699997</v>
      </c>
    </row>
    <row r="119" spans="1:12" ht="18.75" thickTop="1" x14ac:dyDescent="0.4">
      <c r="F119" s="12"/>
      <c r="G119" s="12"/>
      <c r="H119" s="12"/>
      <c r="I119" s="36"/>
      <c r="J119" s="12"/>
      <c r="K119" s="12"/>
      <c r="L119" s="12"/>
    </row>
    <row r="120" spans="1:12" x14ac:dyDescent="0.4">
      <c r="A120" s="4" t="s">
        <v>162</v>
      </c>
      <c r="F120" s="52"/>
      <c r="G120" s="52"/>
      <c r="H120" s="52"/>
      <c r="I120" s="36"/>
      <c r="J120" s="7"/>
      <c r="K120" s="7"/>
      <c r="L120" s="7"/>
    </row>
    <row r="121" spans="1:12" x14ac:dyDescent="0.4">
      <c r="F121" s="18"/>
      <c r="G121" s="18"/>
      <c r="H121" s="18"/>
      <c r="J121" s="18"/>
      <c r="K121" s="18"/>
      <c r="L121" s="18"/>
    </row>
    <row r="122" spans="1:12" x14ac:dyDescent="0.4">
      <c r="F122" s="18"/>
      <c r="G122" s="18"/>
      <c r="H122" s="18"/>
      <c r="J122" s="18"/>
      <c r="K122" s="18"/>
      <c r="L122" s="18"/>
    </row>
    <row r="123" spans="1:12" x14ac:dyDescent="0.4">
      <c r="F123" s="18"/>
      <c r="G123" s="18"/>
      <c r="H123" s="18"/>
      <c r="J123" s="18"/>
      <c r="K123" s="18"/>
      <c r="L123" s="18"/>
    </row>
    <row r="124" spans="1:12" x14ac:dyDescent="0.4">
      <c r="F124" s="18"/>
      <c r="G124" s="18"/>
      <c r="H124" s="18"/>
      <c r="J124" s="18"/>
      <c r="K124" s="18"/>
      <c r="L124" s="18"/>
    </row>
    <row r="125" spans="1:12" x14ac:dyDescent="0.4">
      <c r="F125" s="18"/>
      <c r="G125" s="18"/>
      <c r="H125" s="18"/>
      <c r="J125" s="18"/>
      <c r="K125" s="18"/>
      <c r="L125" s="18"/>
    </row>
    <row r="126" spans="1:12" x14ac:dyDescent="0.4">
      <c r="F126" s="52"/>
      <c r="H126" s="52"/>
      <c r="J126" s="52"/>
    </row>
    <row r="127" spans="1:12" x14ac:dyDescent="0.4">
      <c r="F127" s="18"/>
      <c r="G127" s="18"/>
      <c r="H127" s="18"/>
      <c r="J127" s="18"/>
      <c r="K127" s="18"/>
      <c r="L127" s="18"/>
    </row>
    <row r="128" spans="1:12" x14ac:dyDescent="0.4">
      <c r="F128" s="18"/>
      <c r="G128" s="18"/>
      <c r="H128" s="18"/>
      <c r="J128" s="18"/>
      <c r="K128" s="18"/>
      <c r="L128" s="18"/>
    </row>
    <row r="129" spans="1:12" x14ac:dyDescent="0.4">
      <c r="F129" s="18"/>
      <c r="G129" s="18"/>
      <c r="H129" s="18"/>
      <c r="J129" s="18"/>
      <c r="K129" s="18"/>
      <c r="L129" s="18"/>
    </row>
    <row r="130" spans="1:12" x14ac:dyDescent="0.4">
      <c r="F130" s="18"/>
      <c r="G130" s="18"/>
      <c r="H130" s="18"/>
      <c r="J130" s="18"/>
      <c r="K130" s="18"/>
      <c r="L130" s="18"/>
    </row>
    <row r="131" spans="1:12" x14ac:dyDescent="0.4">
      <c r="F131" s="18"/>
      <c r="G131" s="18"/>
      <c r="H131" s="18"/>
      <c r="J131" s="18"/>
      <c r="K131" s="18"/>
      <c r="L131" s="18"/>
    </row>
    <row r="132" spans="1:12" x14ac:dyDescent="0.4">
      <c r="F132" s="18"/>
      <c r="G132" s="18"/>
      <c r="H132" s="18"/>
      <c r="J132" s="18"/>
      <c r="K132" s="18"/>
      <c r="L132" s="18"/>
    </row>
    <row r="133" spans="1:12" x14ac:dyDescent="0.4">
      <c r="F133" s="18"/>
      <c r="G133" s="18"/>
      <c r="H133" s="18"/>
      <c r="J133" s="18"/>
      <c r="K133" s="18"/>
      <c r="L133" s="18"/>
    </row>
    <row r="134" spans="1:12" x14ac:dyDescent="0.4">
      <c r="F134" s="18"/>
      <c r="G134" s="18"/>
      <c r="H134" s="18"/>
      <c r="J134" s="18"/>
      <c r="K134" s="18"/>
      <c r="L134" s="18"/>
    </row>
    <row r="135" spans="1:12" x14ac:dyDescent="0.4">
      <c r="A135" s="6"/>
      <c r="B135" s="13" t="s">
        <v>127</v>
      </c>
      <c r="C135" s="6"/>
      <c r="D135" s="13"/>
      <c r="G135" s="13"/>
      <c r="H135" s="13" t="s">
        <v>126</v>
      </c>
      <c r="I135" s="6"/>
      <c r="J135" s="6"/>
      <c r="K135" s="6"/>
      <c r="L135" s="6"/>
    </row>
    <row r="136" spans="1:12" x14ac:dyDescent="0.4">
      <c r="A136" s="6"/>
      <c r="B136" s="13"/>
      <c r="C136" s="6"/>
      <c r="D136" s="13"/>
      <c r="G136" s="13"/>
      <c r="H136" s="13"/>
      <c r="I136" s="6"/>
      <c r="J136" s="6"/>
      <c r="K136" s="6"/>
      <c r="L136" s="6"/>
    </row>
    <row r="137" spans="1:12" ht="18" customHeight="1" x14ac:dyDescent="0.4">
      <c r="J137" s="9"/>
      <c r="K137" s="9"/>
      <c r="L137" s="9"/>
    </row>
    <row r="138" spans="1:12" ht="13.7" customHeight="1" x14ac:dyDescent="0.4">
      <c r="D138" s="6" t="s">
        <v>79</v>
      </c>
      <c r="F138" s="18">
        <f>F118-F39</f>
        <v>0</v>
      </c>
      <c r="G138" s="18"/>
      <c r="H138" s="18">
        <f>H118-H39</f>
        <v>0</v>
      </c>
      <c r="J138" s="18">
        <f>J118-J39</f>
        <v>0</v>
      </c>
      <c r="K138" s="18"/>
      <c r="L138" s="18">
        <f>L118-L39</f>
        <v>0</v>
      </c>
    </row>
    <row r="139" spans="1:12" ht="18" customHeight="1" x14ac:dyDescent="0.4"/>
    <row r="140" spans="1:12" ht="18" customHeight="1" x14ac:dyDescent="0.4"/>
  </sheetData>
  <mergeCells count="20">
    <mergeCell ref="J98:L98"/>
    <mergeCell ref="F98:H98"/>
    <mergeCell ref="A10:C10"/>
    <mergeCell ref="A48:L48"/>
    <mergeCell ref="A50:L50"/>
    <mergeCell ref="A96:L96"/>
    <mergeCell ref="A56:C56"/>
    <mergeCell ref="A94:L94"/>
    <mergeCell ref="F51:L51"/>
    <mergeCell ref="J52:L52"/>
    <mergeCell ref="F97:L97"/>
    <mergeCell ref="F52:H52"/>
    <mergeCell ref="A49:L49"/>
    <mergeCell ref="A95:L95"/>
    <mergeCell ref="A2:L2"/>
    <mergeCell ref="A3:L3"/>
    <mergeCell ref="F5:L5"/>
    <mergeCell ref="F6:H6"/>
    <mergeCell ref="J6:L6"/>
    <mergeCell ref="A4:L4"/>
  </mergeCells>
  <phoneticPr fontId="0" type="noConversion"/>
  <pageMargins left="0.82677165354330717" right="0" top="0.6692913385826772" bottom="0" header="0.43307086614173229" footer="0"/>
  <pageSetup paperSize="9" fitToHeight="4" orientation="portrait" useFirstPageNumber="1" r:id="rId1"/>
  <headerFooter alignWithMargins="0">
    <oddFooter>&amp;C&amp;"Angsana New,Regular"&amp;12&amp;P</oddFooter>
  </headerFooter>
  <rowBreaks count="2" manualBreakCount="2">
    <brk id="46" max="11" man="1"/>
    <brk id="9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S198"/>
  <sheetViews>
    <sheetView view="pageBreakPreview" zoomScaleNormal="100" zoomScaleSheetLayoutView="100" workbookViewId="0">
      <selection activeCell="C5" sqref="C5"/>
    </sheetView>
  </sheetViews>
  <sheetFormatPr defaultColWidth="9.140625" defaultRowHeight="18" x14ac:dyDescent="0.4"/>
  <cols>
    <col min="1" max="2" width="2.7109375" style="4" customWidth="1"/>
    <col min="3" max="3" width="43.140625" style="4" customWidth="1"/>
    <col min="4" max="4" width="6.28515625" style="6" customWidth="1"/>
    <col min="5" max="5" width="0.85546875" style="6" customWidth="1"/>
    <col min="6" max="6" width="13.42578125" style="6" customWidth="1"/>
    <col min="7" max="7" width="0.85546875" style="6" customWidth="1"/>
    <col min="8" max="8" width="12.85546875" style="6" bestFit="1" customWidth="1"/>
    <col min="9" max="9" width="0.85546875" style="4" customWidth="1"/>
    <col min="10" max="10" width="12.42578125" style="5" bestFit="1" customWidth="1"/>
    <col min="11" max="11" width="0.85546875" style="4" customWidth="1"/>
    <col min="12" max="12" width="12.85546875" style="5" bestFit="1" customWidth="1"/>
    <col min="13" max="13" width="1.85546875" style="4" customWidth="1"/>
    <col min="14" max="14" width="2.7109375" style="4" customWidth="1"/>
    <col min="15" max="15" width="15.7109375" style="12" customWidth="1"/>
    <col min="16" max="16" width="2.7109375" style="4" customWidth="1"/>
    <col min="17" max="17" width="15.7109375" style="4" customWidth="1"/>
    <col min="18" max="18" width="2.7109375" style="4" customWidth="1"/>
    <col min="19" max="19" width="15.7109375" style="4" customWidth="1"/>
    <col min="20" max="20" width="2.7109375" style="4" customWidth="1"/>
    <col min="21" max="21" width="15.7109375" style="4" customWidth="1"/>
    <col min="22" max="22" width="2.7109375" style="4" customWidth="1"/>
    <col min="23" max="23" width="13.85546875" style="4" customWidth="1"/>
    <col min="24" max="24" width="2.7109375" style="4" customWidth="1"/>
    <col min="25" max="25" width="14.5703125" style="4" customWidth="1"/>
    <col min="26" max="26" width="11" style="4" customWidth="1"/>
    <col min="27" max="16384" width="9.140625" style="4"/>
  </cols>
  <sheetData>
    <row r="1" spans="1:13" ht="18" customHeight="1" x14ac:dyDescent="0.4">
      <c r="D1" s="18"/>
      <c r="E1" s="18"/>
      <c r="F1" s="9"/>
      <c r="G1" s="18"/>
      <c r="H1" s="9"/>
      <c r="J1" s="115"/>
      <c r="K1" s="115"/>
      <c r="L1" s="115"/>
      <c r="M1" s="6"/>
    </row>
    <row r="2" spans="1:13" ht="18" customHeight="1" x14ac:dyDescent="0.4">
      <c r="A2" s="113" t="s">
        <v>52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6"/>
    </row>
    <row r="3" spans="1:13" ht="18" customHeight="1" x14ac:dyDescent="0.4">
      <c r="A3" s="108" t="s">
        <v>0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6"/>
    </row>
    <row r="4" spans="1:13" ht="18" customHeight="1" x14ac:dyDescent="0.4">
      <c r="A4" s="108" t="s">
        <v>224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6"/>
    </row>
    <row r="5" spans="1:13" ht="18" customHeight="1" x14ac:dyDescent="0.4">
      <c r="C5" s="74"/>
      <c r="D5" s="74"/>
      <c r="E5" s="74"/>
      <c r="F5" s="109" t="s">
        <v>13</v>
      </c>
      <c r="G5" s="109"/>
      <c r="H5" s="109"/>
      <c r="I5" s="109"/>
      <c r="J5" s="109"/>
      <c r="K5" s="109"/>
      <c r="L5" s="109"/>
      <c r="M5" s="6"/>
    </row>
    <row r="6" spans="1:13" ht="18" customHeight="1" x14ac:dyDescent="0.4">
      <c r="C6" s="74"/>
      <c r="F6" s="110" t="s">
        <v>34</v>
      </c>
      <c r="G6" s="110"/>
      <c r="H6" s="110"/>
      <c r="J6" s="111" t="s">
        <v>35</v>
      </c>
      <c r="K6" s="111"/>
      <c r="L6" s="111"/>
      <c r="M6" s="6"/>
    </row>
    <row r="7" spans="1:13" ht="18" customHeight="1" x14ac:dyDescent="0.4">
      <c r="F7" s="109" t="s">
        <v>193</v>
      </c>
      <c r="G7" s="109"/>
      <c r="H7" s="109"/>
      <c r="I7" s="109"/>
      <c r="J7" s="109"/>
      <c r="K7" s="109"/>
      <c r="L7" s="109"/>
      <c r="M7" s="6"/>
    </row>
    <row r="8" spans="1:13" ht="18" customHeight="1" x14ac:dyDescent="0.4">
      <c r="D8" s="75" t="s">
        <v>40</v>
      </c>
      <c r="F8" s="26">
        <v>2566</v>
      </c>
      <c r="H8" s="26">
        <v>2565</v>
      </c>
      <c r="I8" s="89"/>
      <c r="J8" s="26">
        <f>+F8</f>
        <v>2566</v>
      </c>
      <c r="K8" s="90"/>
      <c r="L8" s="26">
        <f>+H8</f>
        <v>2565</v>
      </c>
      <c r="M8" s="6"/>
    </row>
    <row r="9" spans="1:13" ht="18" customHeight="1" x14ac:dyDescent="0.4">
      <c r="A9" s="4" t="s">
        <v>41</v>
      </c>
      <c r="F9" s="8"/>
      <c r="G9" s="8"/>
      <c r="H9" s="8"/>
      <c r="M9" s="6"/>
    </row>
    <row r="10" spans="1:13" ht="18" customHeight="1" x14ac:dyDescent="0.4">
      <c r="B10" s="4" t="s">
        <v>92</v>
      </c>
      <c r="F10" s="48">
        <v>36236600.289999999</v>
      </c>
      <c r="G10" s="49"/>
      <c r="H10" s="48">
        <v>41116720.829999998</v>
      </c>
      <c r="I10" s="36"/>
      <c r="J10" s="12">
        <v>35380274.270000003</v>
      </c>
      <c r="K10" s="36"/>
      <c r="L10" s="12">
        <v>10428359.550000001</v>
      </c>
      <c r="M10" s="6"/>
    </row>
    <row r="11" spans="1:13" ht="18" customHeight="1" x14ac:dyDescent="0.4">
      <c r="B11" s="4" t="s">
        <v>190</v>
      </c>
      <c r="F11" s="48">
        <v>3218558.67</v>
      </c>
      <c r="G11" s="49"/>
      <c r="H11" s="48">
        <v>1966126</v>
      </c>
      <c r="I11" s="36"/>
      <c r="J11" s="7">
        <v>3218558.67</v>
      </c>
      <c r="K11" s="36"/>
      <c r="L11" s="7">
        <v>1966126</v>
      </c>
      <c r="M11" s="6"/>
    </row>
    <row r="12" spans="1:13" ht="18" customHeight="1" x14ac:dyDescent="0.4">
      <c r="B12" s="4" t="s">
        <v>208</v>
      </c>
      <c r="D12" s="6">
        <v>6</v>
      </c>
      <c r="F12" s="48">
        <v>0</v>
      </c>
      <c r="G12" s="49"/>
      <c r="H12" s="48">
        <v>115736009.66</v>
      </c>
      <c r="I12" s="36"/>
      <c r="J12" s="7">
        <v>4284.75</v>
      </c>
      <c r="K12" s="36"/>
      <c r="L12" s="7">
        <v>197972.13</v>
      </c>
      <c r="M12" s="6"/>
    </row>
    <row r="13" spans="1:13" ht="18" customHeight="1" x14ac:dyDescent="0.4">
      <c r="B13" s="4" t="s">
        <v>111</v>
      </c>
      <c r="D13" s="33"/>
      <c r="F13" s="48">
        <v>5000000</v>
      </c>
      <c r="G13" s="49"/>
      <c r="H13" s="48">
        <v>4577046.68</v>
      </c>
      <c r="I13" s="36"/>
      <c r="J13" s="7">
        <v>5000000</v>
      </c>
      <c r="K13" s="36"/>
      <c r="L13" s="7">
        <v>3518937.9</v>
      </c>
      <c r="M13" s="6"/>
    </row>
    <row r="14" spans="1:13" ht="18" customHeight="1" x14ac:dyDescent="0.4">
      <c r="B14" s="4" t="s">
        <v>9</v>
      </c>
      <c r="D14" s="33"/>
      <c r="F14" s="48">
        <v>18022372.989999998</v>
      </c>
      <c r="G14" s="49"/>
      <c r="H14" s="48">
        <v>23719211.059999999</v>
      </c>
      <c r="I14" s="36"/>
      <c r="J14" s="12">
        <v>47061981.909999996</v>
      </c>
      <c r="K14" s="36"/>
      <c r="L14" s="12">
        <v>55082488.869999997</v>
      </c>
      <c r="M14" s="6"/>
    </row>
    <row r="15" spans="1:13" ht="18" customHeight="1" x14ac:dyDescent="0.4">
      <c r="B15" s="4" t="s">
        <v>43</v>
      </c>
      <c r="D15" s="33"/>
      <c r="F15" s="52"/>
      <c r="G15" s="52"/>
      <c r="H15" s="52"/>
      <c r="I15" s="36"/>
      <c r="J15" s="7"/>
      <c r="K15" s="36"/>
      <c r="L15" s="7"/>
      <c r="M15" s="6"/>
    </row>
    <row r="16" spans="1:13" ht="18" customHeight="1" x14ac:dyDescent="0.4">
      <c r="C16" s="4" t="s">
        <v>195</v>
      </c>
      <c r="D16" s="33"/>
      <c r="F16" s="52">
        <v>0</v>
      </c>
      <c r="G16" s="52"/>
      <c r="H16" s="52">
        <v>760000</v>
      </c>
      <c r="I16" s="36"/>
      <c r="J16" s="7">
        <v>0</v>
      </c>
      <c r="K16" s="36"/>
      <c r="L16" s="7">
        <v>760000</v>
      </c>
      <c r="M16" s="6"/>
    </row>
    <row r="17" spans="1:13" ht="18" customHeight="1" x14ac:dyDescent="0.4">
      <c r="C17" s="4" t="s">
        <v>237</v>
      </c>
      <c r="D17" s="33">
        <v>10</v>
      </c>
      <c r="F17" s="52">
        <v>3000100</v>
      </c>
      <c r="G17" s="52"/>
      <c r="H17" s="52">
        <v>0</v>
      </c>
      <c r="I17" s="36"/>
      <c r="J17" s="7">
        <v>3000100</v>
      </c>
      <c r="K17" s="36"/>
      <c r="L17" s="7">
        <v>0</v>
      </c>
      <c r="M17" s="6"/>
    </row>
    <row r="18" spans="1:13" ht="18" customHeight="1" x14ac:dyDescent="0.4">
      <c r="C18" s="4" t="s">
        <v>239</v>
      </c>
      <c r="D18" s="33"/>
      <c r="F18" s="7">
        <v>51937254.430000007</v>
      </c>
      <c r="G18" s="49"/>
      <c r="H18" s="7">
        <v>119478344.66</v>
      </c>
      <c r="I18" s="36"/>
      <c r="J18" s="7">
        <v>52851574.74000001</v>
      </c>
      <c r="K18" s="36"/>
      <c r="L18" s="7">
        <v>122890817.27</v>
      </c>
      <c r="M18" s="6"/>
    </row>
    <row r="19" spans="1:13" ht="18" customHeight="1" x14ac:dyDescent="0.4">
      <c r="C19" s="4" t="s">
        <v>226</v>
      </c>
      <c r="D19" s="33">
        <v>6</v>
      </c>
      <c r="F19" s="7">
        <v>98724559.209999993</v>
      </c>
      <c r="G19" s="49"/>
      <c r="H19" s="7">
        <v>0</v>
      </c>
      <c r="I19" s="36"/>
      <c r="J19" s="7">
        <v>76866.179999999993</v>
      </c>
      <c r="K19" s="36"/>
      <c r="L19" s="7">
        <v>0</v>
      </c>
      <c r="M19" s="6"/>
    </row>
    <row r="20" spans="1:13" ht="18" customHeight="1" x14ac:dyDescent="0.4">
      <c r="C20" s="4" t="s">
        <v>44</v>
      </c>
      <c r="D20" s="91"/>
      <c r="E20" s="23"/>
      <c r="F20" s="48">
        <v>267316.15000000002</v>
      </c>
      <c r="G20" s="49"/>
      <c r="H20" s="48">
        <v>502178.06</v>
      </c>
      <c r="I20" s="36"/>
      <c r="J20" s="7">
        <v>267288.49</v>
      </c>
      <c r="K20" s="36"/>
      <c r="L20" s="7">
        <v>500827.06</v>
      </c>
      <c r="M20" s="6"/>
    </row>
    <row r="21" spans="1:13" ht="18" customHeight="1" x14ac:dyDescent="0.4">
      <c r="C21" s="4" t="s">
        <v>10</v>
      </c>
      <c r="D21" s="33"/>
      <c r="F21" s="50">
        <f>SUM(F10:F20)</f>
        <v>216406761.74000001</v>
      </c>
      <c r="G21" s="49"/>
      <c r="H21" s="50">
        <f>SUM(H10:H20)</f>
        <v>307855636.94999999</v>
      </c>
      <c r="I21" s="36"/>
      <c r="J21" s="50">
        <f>SUM(J10:J20)</f>
        <v>146860929.01000002</v>
      </c>
      <c r="K21" s="36"/>
      <c r="L21" s="50">
        <f>SUM(L10:L20)</f>
        <v>195345528.78</v>
      </c>
      <c r="M21" s="6"/>
    </row>
    <row r="22" spans="1:13" ht="18" customHeight="1" x14ac:dyDescent="0.4">
      <c r="A22" s="4" t="s">
        <v>42</v>
      </c>
      <c r="D22" s="33"/>
      <c r="F22" s="48"/>
      <c r="G22" s="49"/>
      <c r="H22" s="48"/>
      <c r="I22" s="36"/>
      <c r="J22" s="7"/>
      <c r="K22" s="36"/>
      <c r="L22" s="7"/>
      <c r="M22" s="6"/>
    </row>
    <row r="23" spans="1:13" ht="18" customHeight="1" x14ac:dyDescent="0.4">
      <c r="B23" s="4" t="s">
        <v>114</v>
      </c>
      <c r="D23" s="33"/>
      <c r="F23" s="48">
        <v>29861767.780000001</v>
      </c>
      <c r="G23" s="49"/>
      <c r="H23" s="48">
        <v>38419202.390000001</v>
      </c>
      <c r="I23" s="36"/>
      <c r="J23" s="7">
        <v>31394618.449999999</v>
      </c>
      <c r="K23" s="36"/>
      <c r="L23" s="7">
        <v>26156756.140000001</v>
      </c>
      <c r="M23" s="6"/>
    </row>
    <row r="24" spans="1:13" ht="18" customHeight="1" x14ac:dyDescent="0.4">
      <c r="B24" s="4" t="s">
        <v>80</v>
      </c>
      <c r="D24" s="92"/>
      <c r="E24" s="3"/>
      <c r="F24" s="48">
        <v>52194994.009999998</v>
      </c>
      <c r="G24" s="49"/>
      <c r="H24" s="48">
        <v>48473993.939999998</v>
      </c>
      <c r="I24" s="36"/>
      <c r="J24" s="7">
        <v>39710378.100000001</v>
      </c>
      <c r="K24" s="36"/>
      <c r="L24" s="7">
        <v>41835965.840000004</v>
      </c>
      <c r="M24" s="6"/>
    </row>
    <row r="25" spans="1:13" ht="18" customHeight="1" x14ac:dyDescent="0.4">
      <c r="B25" s="4" t="s">
        <v>183</v>
      </c>
      <c r="D25" s="92">
        <v>8.4</v>
      </c>
      <c r="E25" s="3"/>
      <c r="F25" s="48">
        <v>54548718.310000002</v>
      </c>
      <c r="G25" s="18"/>
      <c r="H25" s="48">
        <v>92428932.260000005</v>
      </c>
      <c r="I25" s="48"/>
      <c r="J25" s="48">
        <v>33838584.799999997</v>
      </c>
      <c r="K25" s="7"/>
      <c r="L25" s="48">
        <v>42111788.789999999</v>
      </c>
      <c r="M25" s="6"/>
    </row>
    <row r="26" spans="1:13" ht="18" customHeight="1" x14ac:dyDescent="0.4">
      <c r="B26" s="4" t="s">
        <v>238</v>
      </c>
      <c r="D26" s="93">
        <v>6</v>
      </c>
      <c r="E26" s="3"/>
      <c r="F26" s="53">
        <v>906320.57</v>
      </c>
      <c r="G26" s="49"/>
      <c r="H26" s="53">
        <v>0</v>
      </c>
      <c r="I26" s="36"/>
      <c r="J26" s="12">
        <v>0</v>
      </c>
      <c r="K26" s="36"/>
      <c r="L26" s="12">
        <v>0</v>
      </c>
      <c r="M26" s="6"/>
    </row>
    <row r="27" spans="1:13" ht="18" customHeight="1" x14ac:dyDescent="0.4">
      <c r="B27" s="4" t="s">
        <v>196</v>
      </c>
      <c r="D27" s="93"/>
      <c r="E27" s="3"/>
      <c r="F27" s="48">
        <v>0</v>
      </c>
      <c r="G27" s="49"/>
      <c r="H27" s="48">
        <v>434162086.55000001</v>
      </c>
      <c r="I27" s="36"/>
      <c r="J27" s="7">
        <v>0</v>
      </c>
      <c r="K27" s="36"/>
      <c r="L27" s="7">
        <v>72488.13</v>
      </c>
      <c r="M27" s="6"/>
    </row>
    <row r="28" spans="1:13" ht="18" customHeight="1" x14ac:dyDescent="0.4">
      <c r="B28" s="94"/>
      <c r="C28" s="4" t="s">
        <v>2</v>
      </c>
      <c r="D28" s="92"/>
      <c r="E28" s="3"/>
      <c r="F28" s="62">
        <f>SUM(F23:F27)</f>
        <v>137511800.66999999</v>
      </c>
      <c r="G28" s="49"/>
      <c r="H28" s="62">
        <f>SUM(H23:H27)</f>
        <v>613484215.13999999</v>
      </c>
      <c r="I28" s="36"/>
      <c r="J28" s="62">
        <f>SUM(J23:J27)</f>
        <v>104943581.34999999</v>
      </c>
      <c r="K28" s="36"/>
      <c r="L28" s="62">
        <f>SUM(L23:L27)</f>
        <v>110176998.90000001</v>
      </c>
      <c r="M28" s="6"/>
    </row>
    <row r="29" spans="1:13" ht="18" customHeight="1" x14ac:dyDescent="0.4">
      <c r="A29" s="4" t="s">
        <v>227</v>
      </c>
      <c r="B29" s="94"/>
      <c r="D29" s="92"/>
      <c r="E29" s="3"/>
      <c r="F29" s="48">
        <f>+F21-F28</f>
        <v>78894961.070000023</v>
      </c>
      <c r="G29" s="49"/>
      <c r="H29" s="48">
        <f>+H21-H28</f>
        <v>-305628578.19</v>
      </c>
      <c r="I29" s="36"/>
      <c r="J29" s="48">
        <f>+J21-J28</f>
        <v>41917347.660000026</v>
      </c>
      <c r="K29" s="36"/>
      <c r="L29" s="48">
        <f>+L21-L28</f>
        <v>85168529.879999995</v>
      </c>
      <c r="M29" s="6"/>
    </row>
    <row r="30" spans="1:13" ht="18" customHeight="1" x14ac:dyDescent="0.4">
      <c r="B30" s="4" t="s">
        <v>81</v>
      </c>
      <c r="D30" s="95"/>
      <c r="E30" s="3"/>
      <c r="F30" s="57">
        <v>5219442.4800000004</v>
      </c>
      <c r="G30" s="49"/>
      <c r="H30" s="57">
        <v>5232499.96</v>
      </c>
      <c r="I30" s="36"/>
      <c r="J30" s="54">
        <v>5591360.2999999998</v>
      </c>
      <c r="K30" s="36"/>
      <c r="L30" s="54">
        <v>5634171.1900000004</v>
      </c>
      <c r="M30" s="6"/>
    </row>
    <row r="31" spans="1:13" ht="18" customHeight="1" x14ac:dyDescent="0.4">
      <c r="A31" s="4" t="s">
        <v>115</v>
      </c>
      <c r="D31" s="67"/>
      <c r="E31" s="18"/>
      <c r="F31" s="7">
        <f>+F29-F30</f>
        <v>73675518.590000018</v>
      </c>
      <c r="G31" s="48"/>
      <c r="H31" s="7">
        <f>+H29-H30</f>
        <v>-310861078.14999998</v>
      </c>
      <c r="I31" s="36"/>
      <c r="J31" s="7">
        <f>+J29-J30</f>
        <v>36325987.360000029</v>
      </c>
      <c r="K31" s="36"/>
      <c r="L31" s="7">
        <f>+L29-L30</f>
        <v>79534358.689999998</v>
      </c>
      <c r="M31" s="6"/>
    </row>
    <row r="32" spans="1:13" ht="18" customHeight="1" x14ac:dyDescent="0.4">
      <c r="A32" s="4" t="s">
        <v>125</v>
      </c>
      <c r="D32" s="33">
        <v>15.2</v>
      </c>
      <c r="E32" s="33"/>
      <c r="F32" s="57">
        <v>-1505237.9700000007</v>
      </c>
      <c r="G32" s="49"/>
      <c r="H32" s="57">
        <v>-1247896.870000001</v>
      </c>
      <c r="I32" s="36"/>
      <c r="J32" s="54">
        <v>-5457257.3100000005</v>
      </c>
      <c r="K32" s="7"/>
      <c r="L32" s="54">
        <v>-3468280.1400000006</v>
      </c>
      <c r="M32" s="6"/>
    </row>
    <row r="33" spans="1:13" ht="18" customHeight="1" thickBot="1" x14ac:dyDescent="0.45">
      <c r="A33" s="4" t="s">
        <v>167</v>
      </c>
      <c r="D33" s="33"/>
      <c r="F33" s="58">
        <f>SUM(F31:F32)</f>
        <v>72170280.62000002</v>
      </c>
      <c r="G33" s="49"/>
      <c r="H33" s="58">
        <f>SUM(H31:H32)</f>
        <v>-312108975.01999998</v>
      </c>
      <c r="I33" s="36"/>
      <c r="J33" s="96">
        <f>SUM(J31:J32)</f>
        <v>30868730.050000027</v>
      </c>
      <c r="K33" s="7"/>
      <c r="L33" s="96">
        <f>SUM(L31:L32)</f>
        <v>76066078.549999997</v>
      </c>
      <c r="M33" s="6"/>
    </row>
    <row r="34" spans="1:13" ht="9.6" customHeight="1" thickTop="1" x14ac:dyDescent="0.4">
      <c r="D34" s="33"/>
      <c r="F34" s="53"/>
      <c r="G34" s="49"/>
      <c r="H34" s="53"/>
      <c r="I34" s="36"/>
      <c r="J34" s="49"/>
      <c r="K34" s="7"/>
      <c r="L34" s="49"/>
      <c r="M34" s="6"/>
    </row>
    <row r="35" spans="1:13" ht="18" customHeight="1" x14ac:dyDescent="0.4">
      <c r="A35" s="97" t="s">
        <v>69</v>
      </c>
      <c r="B35" s="97"/>
      <c r="C35" s="97"/>
      <c r="D35" s="98"/>
      <c r="E35" s="40"/>
      <c r="F35" s="59"/>
      <c r="G35" s="99"/>
      <c r="H35" s="59"/>
      <c r="I35" s="60"/>
      <c r="J35" s="59"/>
      <c r="K35" s="99"/>
      <c r="L35" s="59"/>
      <c r="M35" s="6"/>
    </row>
    <row r="36" spans="1:13" ht="18" customHeight="1" x14ac:dyDescent="0.4">
      <c r="A36" s="97"/>
      <c r="B36" s="97" t="s">
        <v>104</v>
      </c>
      <c r="C36" s="97"/>
      <c r="D36" s="98"/>
      <c r="E36" s="100">
        <v>852812933</v>
      </c>
      <c r="F36" s="53">
        <f>+F33-F37</f>
        <v>72543989.200000018</v>
      </c>
      <c r="G36" s="49"/>
      <c r="H36" s="53">
        <f>+H33-H37</f>
        <v>-311810227.47999996</v>
      </c>
      <c r="I36" s="49"/>
      <c r="J36" s="49">
        <f>J33</f>
        <v>30868730.050000027</v>
      </c>
      <c r="K36" s="49"/>
      <c r="L36" s="49">
        <f>L33</f>
        <v>76066078.549999997</v>
      </c>
      <c r="M36" s="6"/>
    </row>
    <row r="37" spans="1:13" ht="18" customHeight="1" x14ac:dyDescent="0.4">
      <c r="A37" s="97"/>
      <c r="B37" s="4" t="s">
        <v>105</v>
      </c>
      <c r="D37" s="98"/>
      <c r="E37" s="100">
        <v>-1541152</v>
      </c>
      <c r="F37" s="53">
        <v>-373708.58</v>
      </c>
      <c r="G37" s="12"/>
      <c r="H37" s="53">
        <v>-298747.53999999998</v>
      </c>
      <c r="I37" s="60"/>
      <c r="J37" s="45">
        <v>0</v>
      </c>
      <c r="K37" s="66"/>
      <c r="L37" s="45">
        <v>0</v>
      </c>
      <c r="M37" s="6"/>
    </row>
    <row r="38" spans="1:13" ht="18" customHeight="1" thickBot="1" x14ac:dyDescent="0.45">
      <c r="A38" s="101"/>
      <c r="B38" s="101"/>
      <c r="C38" s="101"/>
      <c r="D38" s="98"/>
      <c r="E38" s="100"/>
      <c r="F38" s="58">
        <f>SUM(F36:F37)</f>
        <v>72170280.62000002</v>
      </c>
      <c r="G38" s="99"/>
      <c r="H38" s="58">
        <f>SUM(H36:H37)</f>
        <v>-312108975.01999998</v>
      </c>
      <c r="I38" s="99"/>
      <c r="J38" s="96">
        <f>SUM(J36:J37)</f>
        <v>30868730.050000027</v>
      </c>
      <c r="K38" s="99"/>
      <c r="L38" s="96">
        <f>SUM(L36:L37)</f>
        <v>76066078.549999997</v>
      </c>
      <c r="M38" s="6"/>
    </row>
    <row r="39" spans="1:13" ht="18" customHeight="1" thickTop="1" x14ac:dyDescent="0.4">
      <c r="A39" s="4" t="s">
        <v>26</v>
      </c>
      <c r="D39" s="102"/>
      <c r="F39" s="49"/>
      <c r="G39" s="49"/>
      <c r="H39" s="49"/>
      <c r="I39" s="36"/>
      <c r="J39" s="12"/>
      <c r="K39" s="36"/>
      <c r="L39" s="12"/>
      <c r="M39" s="6"/>
    </row>
    <row r="40" spans="1:13" ht="18" customHeight="1" thickBot="1" x14ac:dyDescent="0.45">
      <c r="B40" s="10" t="s">
        <v>65</v>
      </c>
      <c r="D40" s="103">
        <v>23</v>
      </c>
      <c r="F40" s="88">
        <v>8.0000000000000002E-3</v>
      </c>
      <c r="G40" s="49"/>
      <c r="H40" s="88">
        <v>-3.5999999999999997E-2</v>
      </c>
      <c r="I40" s="36"/>
      <c r="J40" s="88">
        <v>3.0000000000000001E-3</v>
      </c>
      <c r="K40" s="36"/>
      <c r="L40" s="88">
        <v>8.9999999999999993E-3</v>
      </c>
      <c r="M40" s="6"/>
    </row>
    <row r="41" spans="1:13" ht="18" customHeight="1" thickTop="1" thickBot="1" x14ac:dyDescent="0.45">
      <c r="B41" s="4" t="s">
        <v>27</v>
      </c>
      <c r="D41" s="33"/>
      <c r="F41" s="63">
        <v>9315208558</v>
      </c>
      <c r="G41" s="104"/>
      <c r="H41" s="63">
        <v>8593422196</v>
      </c>
      <c r="I41" s="104"/>
      <c r="J41" s="63">
        <v>9315208558</v>
      </c>
      <c r="K41" s="104"/>
      <c r="L41" s="63">
        <v>8593422196</v>
      </c>
      <c r="M41" s="6"/>
    </row>
    <row r="42" spans="1:13" ht="18" customHeight="1" thickTop="1" x14ac:dyDescent="0.4">
      <c r="A42" s="4" t="s">
        <v>55</v>
      </c>
      <c r="D42" s="33"/>
      <c r="F42" s="49"/>
      <c r="G42" s="49"/>
      <c r="H42" s="49"/>
      <c r="I42" s="36"/>
      <c r="J42" s="12"/>
      <c r="K42" s="36"/>
      <c r="L42" s="12"/>
      <c r="M42" s="6"/>
    </row>
    <row r="43" spans="1:13" ht="18" customHeight="1" thickBot="1" x14ac:dyDescent="0.45">
      <c r="B43" s="10" t="s">
        <v>65</v>
      </c>
      <c r="D43" s="103">
        <v>23</v>
      </c>
      <c r="F43" s="88">
        <v>0.01</v>
      </c>
      <c r="G43" s="49"/>
      <c r="H43" s="88">
        <v>-3.4000000000000002E-2</v>
      </c>
      <c r="I43" s="36"/>
      <c r="J43" s="88">
        <v>4.0000000000000001E-3</v>
      </c>
      <c r="K43" s="36"/>
      <c r="L43" s="88">
        <v>8.0000000000000002E-3</v>
      </c>
      <c r="M43" s="6"/>
    </row>
    <row r="44" spans="1:13" ht="18" customHeight="1" thickTop="1" thickBot="1" x14ac:dyDescent="0.45">
      <c r="B44" s="4" t="s">
        <v>27</v>
      </c>
      <c r="F44" s="63">
        <v>7537391496</v>
      </c>
      <c r="G44" s="105"/>
      <c r="H44" s="63">
        <v>9227817205</v>
      </c>
      <c r="I44" s="104"/>
      <c r="J44" s="63">
        <v>7537391496</v>
      </c>
      <c r="K44" s="104"/>
      <c r="L44" s="63">
        <v>9227817205</v>
      </c>
      <c r="M44" s="6"/>
    </row>
    <row r="45" spans="1:13" ht="10.15" customHeight="1" thickTop="1" x14ac:dyDescent="0.4">
      <c r="F45" s="52"/>
      <c r="G45" s="52"/>
      <c r="H45" s="52"/>
      <c r="I45" s="36"/>
      <c r="J45" s="7"/>
      <c r="K45" s="36"/>
      <c r="L45" s="7"/>
      <c r="M45" s="6"/>
    </row>
    <row r="46" spans="1:13" ht="18" customHeight="1" x14ac:dyDescent="0.4">
      <c r="A46" s="4" t="s">
        <v>162</v>
      </c>
      <c r="F46" s="52"/>
      <c r="G46" s="52"/>
      <c r="H46" s="52"/>
      <c r="I46" s="36"/>
      <c r="J46" s="7"/>
      <c r="K46" s="36"/>
      <c r="L46" s="7"/>
      <c r="M46" s="6"/>
    </row>
    <row r="47" spans="1:13" ht="18" customHeight="1" x14ac:dyDescent="0.4">
      <c r="F47" s="52"/>
      <c r="G47" s="52"/>
      <c r="H47" s="52"/>
      <c r="I47" s="36"/>
      <c r="J47" s="7"/>
      <c r="K47" s="36"/>
      <c r="L47" s="7"/>
      <c r="M47" s="6"/>
    </row>
    <row r="48" spans="1:13" ht="18" customHeight="1" x14ac:dyDescent="0.4">
      <c r="M48" s="6"/>
    </row>
    <row r="49" spans="1:13" ht="18" customHeight="1" x14ac:dyDescent="0.4">
      <c r="A49" s="6"/>
      <c r="B49" s="13" t="s">
        <v>21</v>
      </c>
      <c r="C49" s="6"/>
      <c r="D49" s="13"/>
      <c r="F49" s="13" t="s">
        <v>21</v>
      </c>
      <c r="I49" s="6"/>
      <c r="J49" s="6"/>
      <c r="K49" s="6"/>
      <c r="L49" s="6"/>
      <c r="M49" s="6"/>
    </row>
    <row r="50" spans="1:13" ht="18" hidden="1" customHeight="1" x14ac:dyDescent="0.4">
      <c r="M50" s="6"/>
    </row>
    <row r="51" spans="1:13" ht="18" customHeight="1" x14ac:dyDescent="0.4">
      <c r="A51" s="114">
        <v>8</v>
      </c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6"/>
    </row>
    <row r="52" spans="1:13" ht="18" customHeight="1" x14ac:dyDescent="0.4">
      <c r="A52" s="6"/>
      <c r="B52" s="6"/>
      <c r="C52" s="6"/>
      <c r="I52" s="6"/>
      <c r="J52" s="6"/>
      <c r="K52" s="6"/>
      <c r="L52" s="6"/>
      <c r="M52" s="6"/>
    </row>
    <row r="53" spans="1:13" ht="18" customHeight="1" x14ac:dyDescent="0.4">
      <c r="A53" s="113" t="str">
        <f>+A2</f>
        <v>บริษัท บรุ๊คเคอร์ กรุ๊ป จำกัด (มหาชน) และบริษัทย่อย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6"/>
    </row>
    <row r="54" spans="1:13" ht="18" customHeight="1" x14ac:dyDescent="0.4">
      <c r="A54" s="108" t="s">
        <v>91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6"/>
    </row>
    <row r="55" spans="1:13" ht="18" customHeight="1" x14ac:dyDescent="0.4">
      <c r="A55" s="113" t="str">
        <f>+A4</f>
        <v>สำหรับงวดหกเดือนสิ้นสุดวันที่ 30 มิถุนายน 2566</v>
      </c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6"/>
    </row>
    <row r="56" spans="1:13" ht="18" customHeight="1" x14ac:dyDescent="0.4">
      <c r="C56" s="74"/>
      <c r="D56" s="74"/>
      <c r="E56" s="74"/>
      <c r="F56" s="109" t="s">
        <v>13</v>
      </c>
      <c r="G56" s="109"/>
      <c r="H56" s="109"/>
      <c r="I56" s="109"/>
      <c r="J56" s="109"/>
      <c r="K56" s="109"/>
      <c r="L56" s="109"/>
      <c r="M56" s="6"/>
    </row>
    <row r="57" spans="1:13" ht="18" customHeight="1" x14ac:dyDescent="0.4">
      <c r="C57" s="4" t="s">
        <v>1</v>
      </c>
      <c r="F57" s="110" t="s">
        <v>34</v>
      </c>
      <c r="G57" s="110"/>
      <c r="H57" s="110"/>
      <c r="J57" s="111" t="s">
        <v>35</v>
      </c>
      <c r="K57" s="111"/>
      <c r="L57" s="111"/>
      <c r="M57" s="6"/>
    </row>
    <row r="58" spans="1:13" ht="18" customHeight="1" x14ac:dyDescent="0.4">
      <c r="F58" s="109" t="str">
        <f>+F7</f>
        <v>สำหรับงวดหกเดือนสิ้นสุดวันที่ 30 มิถุนายน</v>
      </c>
      <c r="G58" s="109"/>
      <c r="H58" s="109"/>
      <c r="I58" s="109"/>
      <c r="J58" s="109"/>
      <c r="K58" s="109"/>
      <c r="L58" s="109"/>
      <c r="M58" s="6"/>
    </row>
    <row r="59" spans="1:13" ht="18" customHeight="1" x14ac:dyDescent="0.4">
      <c r="D59" s="75" t="s">
        <v>40</v>
      </c>
      <c r="F59" s="38">
        <f>+F8</f>
        <v>2566</v>
      </c>
      <c r="G59" s="90"/>
      <c r="H59" s="38">
        <f>+H8</f>
        <v>2565</v>
      </c>
      <c r="I59" s="89"/>
      <c r="J59" s="38">
        <f>+J8</f>
        <v>2566</v>
      </c>
      <c r="K59" s="90"/>
      <c r="L59" s="38">
        <f>+L8</f>
        <v>2565</v>
      </c>
      <c r="M59" s="6"/>
    </row>
    <row r="60" spans="1:13" ht="18" customHeight="1" x14ac:dyDescent="0.4">
      <c r="F60" s="8"/>
      <c r="G60" s="8"/>
      <c r="H60" s="64"/>
      <c r="L60" s="64"/>
      <c r="M60" s="6"/>
    </row>
    <row r="61" spans="1:13" ht="18" customHeight="1" x14ac:dyDescent="0.4">
      <c r="A61" s="4" t="s">
        <v>168</v>
      </c>
      <c r="F61" s="57">
        <f>+F33</f>
        <v>72170280.62000002</v>
      </c>
      <c r="G61" s="49"/>
      <c r="H61" s="57">
        <f>+H33</f>
        <v>-312108975.01999998</v>
      </c>
      <c r="I61" s="36"/>
      <c r="J61" s="57">
        <f>+J33</f>
        <v>30868730.050000027</v>
      </c>
      <c r="K61" s="36"/>
      <c r="L61" s="57">
        <f>+L33</f>
        <v>76066078.549999997</v>
      </c>
      <c r="M61" s="6"/>
    </row>
    <row r="62" spans="1:13" ht="18" customHeight="1" x14ac:dyDescent="0.4">
      <c r="F62" s="48"/>
      <c r="G62" s="49"/>
      <c r="H62" s="48"/>
      <c r="I62" s="36"/>
      <c r="J62" s="48"/>
      <c r="K62" s="36"/>
      <c r="L62" s="48"/>
      <c r="M62" s="6"/>
    </row>
    <row r="63" spans="1:13" ht="18" customHeight="1" x14ac:dyDescent="0.4">
      <c r="A63" s="4" t="s">
        <v>124</v>
      </c>
      <c r="F63" s="48"/>
      <c r="G63" s="49"/>
      <c r="H63" s="48"/>
      <c r="I63" s="36"/>
      <c r="J63" s="12"/>
      <c r="K63" s="36"/>
      <c r="L63" s="12"/>
      <c r="M63" s="6"/>
    </row>
    <row r="64" spans="1:13" ht="18" customHeight="1" x14ac:dyDescent="0.4">
      <c r="A64" s="4" t="s">
        <v>140</v>
      </c>
      <c r="F64" s="48"/>
      <c r="G64" s="49"/>
      <c r="H64" s="48"/>
      <c r="I64" s="36"/>
      <c r="J64" s="12"/>
      <c r="K64" s="36"/>
      <c r="L64" s="12"/>
      <c r="M64" s="6"/>
    </row>
    <row r="65" spans="1:19" ht="18" customHeight="1" x14ac:dyDescent="0.4">
      <c r="B65" s="4" t="s">
        <v>97</v>
      </c>
      <c r="F65" s="12">
        <v>1032496.18</v>
      </c>
      <c r="G65" s="49"/>
      <c r="H65" s="12">
        <v>9535850.2300000004</v>
      </c>
      <c r="I65" s="36"/>
      <c r="J65" s="12">
        <v>0</v>
      </c>
      <c r="K65" s="36"/>
      <c r="L65" s="12">
        <v>0</v>
      </c>
      <c r="M65" s="6"/>
      <c r="S65" s="36"/>
    </row>
    <row r="66" spans="1:19" ht="18" customHeight="1" x14ac:dyDescent="0.4">
      <c r="A66" s="4" t="s">
        <v>141</v>
      </c>
      <c r="F66" s="53"/>
      <c r="G66" s="49"/>
      <c r="H66" s="53"/>
      <c r="I66" s="36"/>
      <c r="J66" s="12"/>
      <c r="K66" s="36"/>
      <c r="L66" s="12"/>
      <c r="M66" s="6"/>
      <c r="S66" s="36"/>
    </row>
    <row r="67" spans="1:19" ht="18" customHeight="1" x14ac:dyDescent="0.4">
      <c r="B67" s="4" t="s">
        <v>136</v>
      </c>
      <c r="F67" s="53"/>
      <c r="G67" s="49"/>
      <c r="H67" s="53"/>
      <c r="I67" s="36"/>
      <c r="J67" s="12"/>
      <c r="K67" s="36"/>
      <c r="L67" s="12"/>
      <c r="M67" s="6"/>
      <c r="S67" s="36"/>
    </row>
    <row r="68" spans="1:19" ht="18" customHeight="1" x14ac:dyDescent="0.4">
      <c r="C68" s="4" t="s">
        <v>137</v>
      </c>
      <c r="D68" s="33"/>
      <c r="F68" s="53">
        <v>0</v>
      </c>
      <c r="G68" s="49"/>
      <c r="H68" s="53">
        <v>-287853</v>
      </c>
      <c r="I68" s="36"/>
      <c r="J68" s="12">
        <v>0</v>
      </c>
      <c r="K68" s="36"/>
      <c r="L68" s="12">
        <v>0</v>
      </c>
      <c r="M68" s="6"/>
      <c r="S68" s="36"/>
    </row>
    <row r="69" spans="1:19" ht="18" customHeight="1" x14ac:dyDescent="0.4">
      <c r="B69" s="4" t="s">
        <v>151</v>
      </c>
      <c r="D69" s="33"/>
      <c r="F69" s="54">
        <v>0</v>
      </c>
      <c r="G69" s="49"/>
      <c r="H69" s="54">
        <v>57570.6</v>
      </c>
      <c r="I69" s="36"/>
      <c r="J69" s="54">
        <v>0</v>
      </c>
      <c r="K69" s="36"/>
      <c r="L69" s="54">
        <v>0</v>
      </c>
      <c r="M69" s="6"/>
      <c r="S69" s="36"/>
    </row>
    <row r="70" spans="1:19" ht="18" customHeight="1" x14ac:dyDescent="0.4">
      <c r="A70" s="4" t="s">
        <v>169</v>
      </c>
      <c r="F70" s="62">
        <f>SUM(F65:F69)</f>
        <v>1032496.18</v>
      </c>
      <c r="G70" s="49"/>
      <c r="H70" s="62">
        <f>SUM(H65:H69)</f>
        <v>9305567.8300000001</v>
      </c>
      <c r="I70" s="36"/>
      <c r="J70" s="62">
        <f>SUM(J65:J69)</f>
        <v>0</v>
      </c>
      <c r="K70" s="36"/>
      <c r="L70" s="62">
        <f>SUM(L65:L69)</f>
        <v>0</v>
      </c>
      <c r="M70" s="6"/>
    </row>
    <row r="71" spans="1:19" ht="18" customHeight="1" x14ac:dyDescent="0.4">
      <c r="F71" s="48"/>
      <c r="G71" s="49"/>
      <c r="H71" s="48"/>
      <c r="I71" s="36"/>
      <c r="J71" s="7"/>
      <c r="K71" s="36"/>
      <c r="L71" s="7"/>
      <c r="M71" s="6"/>
    </row>
    <row r="72" spans="1:19" ht="18" customHeight="1" thickBot="1" x14ac:dyDescent="0.45">
      <c r="A72" s="4" t="s">
        <v>170</v>
      </c>
      <c r="F72" s="61">
        <f>+F61+F70</f>
        <v>73202776.800000027</v>
      </c>
      <c r="G72" s="49"/>
      <c r="H72" s="61">
        <f>+H61+H70</f>
        <v>-302803407.19</v>
      </c>
      <c r="I72" s="36"/>
      <c r="J72" s="61">
        <f>+J61+J70</f>
        <v>30868730.050000027</v>
      </c>
      <c r="K72" s="36"/>
      <c r="L72" s="61">
        <f>+L61+L70</f>
        <v>76066078.549999997</v>
      </c>
      <c r="M72" s="6"/>
    </row>
    <row r="73" spans="1:19" ht="18" customHeight="1" thickTop="1" x14ac:dyDescent="0.4">
      <c r="F73" s="52"/>
      <c r="G73" s="52"/>
      <c r="H73" s="52"/>
      <c r="I73" s="36"/>
      <c r="J73" s="7"/>
      <c r="K73" s="36"/>
      <c r="L73" s="7"/>
      <c r="M73" s="6"/>
    </row>
    <row r="74" spans="1:19" ht="18" customHeight="1" x14ac:dyDescent="0.4">
      <c r="A74" s="97" t="s">
        <v>102</v>
      </c>
      <c r="B74" s="97"/>
      <c r="C74" s="97"/>
      <c r="D74" s="106"/>
      <c r="E74" s="40"/>
      <c r="F74" s="59"/>
      <c r="G74" s="99"/>
      <c r="H74" s="59"/>
      <c r="I74" s="60"/>
      <c r="J74" s="59"/>
      <c r="K74" s="99"/>
      <c r="L74" s="59"/>
      <c r="M74" s="6"/>
    </row>
    <row r="75" spans="1:19" ht="18" customHeight="1" x14ac:dyDescent="0.4">
      <c r="A75" s="97"/>
      <c r="B75" s="97" t="s">
        <v>104</v>
      </c>
      <c r="C75" s="97"/>
      <c r="D75" s="106"/>
      <c r="E75" s="100">
        <v>852812933</v>
      </c>
      <c r="F75" s="53">
        <f>+F72-F76</f>
        <v>73576485.380000025</v>
      </c>
      <c r="G75" s="49"/>
      <c r="H75" s="53">
        <f>+H72-H76</f>
        <v>-302504659.64999998</v>
      </c>
      <c r="I75" s="49"/>
      <c r="J75" s="53">
        <f>+J72-J76</f>
        <v>30868730.050000027</v>
      </c>
      <c r="K75" s="49"/>
      <c r="L75" s="53">
        <f>+L72-L76</f>
        <v>76066078.549999997</v>
      </c>
      <c r="M75" s="6"/>
    </row>
    <row r="76" spans="1:19" ht="18" customHeight="1" x14ac:dyDescent="0.4">
      <c r="A76" s="97"/>
      <c r="B76" s="4" t="s">
        <v>105</v>
      </c>
      <c r="D76" s="106"/>
      <c r="E76" s="100">
        <v>-1541152</v>
      </c>
      <c r="F76" s="53">
        <f>+F37</f>
        <v>-373708.58</v>
      </c>
      <c r="G76" s="12"/>
      <c r="H76" s="53">
        <f>+H37</f>
        <v>-298747.53999999998</v>
      </c>
      <c r="I76" s="60"/>
      <c r="J76" s="53">
        <f>+J37</f>
        <v>0</v>
      </c>
      <c r="K76" s="60"/>
      <c r="L76" s="53">
        <f>+L37</f>
        <v>0</v>
      </c>
      <c r="M76" s="6"/>
    </row>
    <row r="77" spans="1:19" ht="18" customHeight="1" thickBot="1" x14ac:dyDescent="0.45">
      <c r="A77" s="101"/>
      <c r="B77" s="101"/>
      <c r="C77" s="101"/>
      <c r="D77" s="106"/>
      <c r="E77" s="100"/>
      <c r="F77" s="58">
        <f>SUM(F75:F76)</f>
        <v>73202776.800000027</v>
      </c>
      <c r="G77" s="99"/>
      <c r="H77" s="58">
        <f>SUM(H75:H76)</f>
        <v>-302803407.19</v>
      </c>
      <c r="I77" s="99"/>
      <c r="J77" s="58">
        <f>SUM(J75:J76)</f>
        <v>30868730.050000027</v>
      </c>
      <c r="K77" s="99"/>
      <c r="L77" s="58">
        <f>SUM(L75:L76)</f>
        <v>76066078.549999997</v>
      </c>
      <c r="M77" s="6"/>
    </row>
    <row r="78" spans="1:19" ht="18" customHeight="1" thickTop="1" x14ac:dyDescent="0.4">
      <c r="F78" s="49"/>
      <c r="G78" s="49"/>
      <c r="H78" s="49"/>
      <c r="I78" s="36"/>
      <c r="J78" s="12"/>
      <c r="K78" s="36"/>
      <c r="L78" s="12"/>
      <c r="M78" s="6"/>
    </row>
    <row r="79" spans="1:19" ht="18" customHeight="1" x14ac:dyDescent="0.4">
      <c r="A79" s="4" t="s">
        <v>162</v>
      </c>
      <c r="F79" s="49"/>
      <c r="G79" s="49"/>
      <c r="H79" s="49"/>
      <c r="I79" s="36"/>
      <c r="J79" s="12"/>
      <c r="K79" s="36"/>
      <c r="L79" s="12"/>
      <c r="M79" s="6"/>
    </row>
    <row r="80" spans="1:19" ht="18" customHeight="1" x14ac:dyDescent="0.4">
      <c r="F80" s="8"/>
      <c r="G80" s="8"/>
      <c r="H80" s="8"/>
      <c r="J80" s="9"/>
      <c r="K80" s="23"/>
      <c r="L80" s="9"/>
      <c r="M80" s="6"/>
    </row>
    <row r="81" spans="1:13" ht="18" customHeight="1" x14ac:dyDescent="0.4">
      <c r="F81" s="8"/>
      <c r="G81" s="8"/>
      <c r="H81" s="8"/>
      <c r="J81" s="9"/>
      <c r="K81" s="23"/>
      <c r="L81" s="9"/>
      <c r="M81" s="6"/>
    </row>
    <row r="82" spans="1:13" ht="18" customHeight="1" x14ac:dyDescent="0.4">
      <c r="F82" s="8"/>
      <c r="G82" s="8"/>
      <c r="H82" s="8"/>
      <c r="J82" s="9"/>
      <c r="K82" s="23"/>
      <c r="L82" s="9"/>
      <c r="M82" s="6"/>
    </row>
    <row r="83" spans="1:13" ht="18" customHeight="1" x14ac:dyDescent="0.4">
      <c r="F83" s="8"/>
      <c r="G83" s="8"/>
      <c r="H83" s="8"/>
      <c r="J83" s="9"/>
      <c r="K83" s="23"/>
      <c r="L83" s="9"/>
      <c r="M83" s="6"/>
    </row>
    <row r="84" spans="1:13" ht="18" customHeight="1" x14ac:dyDescent="0.4">
      <c r="F84" s="8"/>
      <c r="G84" s="8"/>
      <c r="H84" s="8"/>
      <c r="J84" s="9"/>
      <c r="K84" s="23"/>
      <c r="L84" s="9"/>
      <c r="M84" s="6"/>
    </row>
    <row r="85" spans="1:13" ht="18" customHeight="1" x14ac:dyDescent="0.4">
      <c r="F85" s="8"/>
      <c r="G85" s="8"/>
      <c r="H85" s="8"/>
      <c r="J85" s="9"/>
      <c r="K85" s="23"/>
      <c r="L85" s="9"/>
      <c r="M85" s="6"/>
    </row>
    <row r="86" spans="1:13" ht="18" customHeight="1" x14ac:dyDescent="0.4">
      <c r="F86" s="8"/>
      <c r="G86" s="8"/>
      <c r="H86" s="8"/>
      <c r="J86" s="9"/>
      <c r="K86" s="23"/>
      <c r="L86" s="9"/>
      <c r="M86" s="6"/>
    </row>
    <row r="87" spans="1:13" ht="18" customHeight="1" x14ac:dyDescent="0.4">
      <c r="F87" s="8"/>
      <c r="G87" s="8"/>
      <c r="H87" s="8"/>
      <c r="J87" s="9"/>
      <c r="K87" s="23"/>
      <c r="L87" s="9"/>
      <c r="M87" s="6"/>
    </row>
    <row r="88" spans="1:13" ht="18" customHeight="1" x14ac:dyDescent="0.4">
      <c r="F88" s="8"/>
      <c r="G88" s="8"/>
      <c r="H88" s="8"/>
      <c r="J88" s="9"/>
      <c r="K88" s="23"/>
      <c r="L88" s="9"/>
      <c r="M88" s="6"/>
    </row>
    <row r="89" spans="1:13" ht="18" customHeight="1" x14ac:dyDescent="0.4">
      <c r="F89" s="8"/>
      <c r="G89" s="8"/>
      <c r="H89" s="8"/>
      <c r="J89" s="9"/>
      <c r="K89" s="23"/>
      <c r="L89" s="9"/>
      <c r="M89" s="6"/>
    </row>
    <row r="90" spans="1:13" ht="18" customHeight="1" x14ac:dyDescent="0.4">
      <c r="F90" s="8"/>
      <c r="G90" s="8"/>
      <c r="H90" s="8"/>
      <c r="J90" s="9"/>
      <c r="K90" s="23"/>
      <c r="L90" s="9"/>
      <c r="M90" s="6"/>
    </row>
    <row r="91" spans="1:13" ht="18" customHeight="1" x14ac:dyDescent="0.4">
      <c r="F91" s="8"/>
      <c r="G91" s="8"/>
      <c r="H91" s="8"/>
      <c r="J91" s="9"/>
      <c r="K91" s="23"/>
      <c r="L91" s="9"/>
      <c r="M91" s="6"/>
    </row>
    <row r="92" spans="1:13" ht="18" customHeight="1" x14ac:dyDescent="0.4">
      <c r="F92" s="8"/>
      <c r="G92" s="8"/>
      <c r="H92" s="8"/>
      <c r="J92" s="9"/>
      <c r="K92" s="23"/>
      <c r="L92" s="9"/>
      <c r="M92" s="6"/>
    </row>
    <row r="93" spans="1:13" ht="18" customHeight="1" x14ac:dyDescent="0.4">
      <c r="J93" s="9"/>
      <c r="L93" s="9"/>
      <c r="M93" s="6"/>
    </row>
    <row r="94" spans="1:13" ht="18" customHeight="1" x14ac:dyDescent="0.4">
      <c r="F94" s="8"/>
      <c r="G94" s="8"/>
      <c r="H94" s="8"/>
      <c r="J94" s="9"/>
      <c r="L94" s="9"/>
      <c r="M94" s="6"/>
    </row>
    <row r="95" spans="1:13" ht="18" customHeight="1" x14ac:dyDescent="0.4">
      <c r="M95" s="6"/>
    </row>
    <row r="96" spans="1:13" ht="18" customHeight="1" x14ac:dyDescent="0.4">
      <c r="A96" s="6"/>
      <c r="B96" s="13" t="s">
        <v>21</v>
      </c>
      <c r="C96" s="6"/>
      <c r="D96" s="13"/>
      <c r="F96" s="13" t="s">
        <v>21</v>
      </c>
      <c r="I96" s="6"/>
      <c r="J96" s="6"/>
      <c r="K96" s="6"/>
      <c r="L96" s="6"/>
      <c r="M96" s="6"/>
    </row>
    <row r="97" spans="1:13" ht="18" customHeight="1" x14ac:dyDescent="0.4">
      <c r="A97" s="6"/>
      <c r="B97" s="13"/>
      <c r="C97" s="6"/>
      <c r="D97" s="13"/>
      <c r="F97" s="13"/>
      <c r="I97" s="6"/>
      <c r="J97" s="6"/>
      <c r="K97" s="6"/>
      <c r="L97" s="6"/>
      <c r="M97" s="6"/>
    </row>
    <row r="98" spans="1:13" ht="18" customHeight="1" x14ac:dyDescent="0.4">
      <c r="A98" s="6"/>
      <c r="B98" s="13"/>
      <c r="C98" s="6"/>
      <c r="D98" s="13"/>
      <c r="F98" s="13"/>
      <c r="I98" s="6"/>
      <c r="J98" s="6"/>
      <c r="K98" s="6"/>
      <c r="L98" s="6"/>
      <c r="M98" s="6"/>
    </row>
    <row r="99" spans="1:13" ht="18" customHeight="1" x14ac:dyDescent="0.4">
      <c r="A99" s="6"/>
      <c r="B99" s="13"/>
      <c r="C99" s="6"/>
      <c r="D99" s="13"/>
      <c r="F99" s="13"/>
      <c r="I99" s="6"/>
      <c r="J99" s="6"/>
      <c r="K99" s="6"/>
      <c r="L99" s="6"/>
      <c r="M99" s="6"/>
    </row>
    <row r="100" spans="1:13" ht="18" customHeight="1" x14ac:dyDescent="0.4">
      <c r="A100" s="114">
        <v>9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</row>
    <row r="101" spans="1:13" x14ac:dyDescent="0.4">
      <c r="D101" s="18"/>
      <c r="E101" s="18"/>
      <c r="F101" s="9"/>
      <c r="G101" s="18"/>
      <c r="H101" s="9"/>
      <c r="J101" s="115"/>
      <c r="K101" s="115"/>
      <c r="L101" s="115"/>
    </row>
    <row r="102" spans="1:13" x14ac:dyDescent="0.4">
      <c r="A102" s="113" t="s">
        <v>52</v>
      </c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</row>
    <row r="103" spans="1:13" x14ac:dyDescent="0.4">
      <c r="A103" s="108" t="s">
        <v>0</v>
      </c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</row>
    <row r="104" spans="1:13" x14ac:dyDescent="0.4">
      <c r="A104" s="108" t="s">
        <v>225</v>
      </c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</row>
    <row r="105" spans="1:13" x14ac:dyDescent="0.4">
      <c r="C105" s="74"/>
      <c r="D105" s="74"/>
      <c r="E105" s="74"/>
      <c r="F105" s="109" t="s">
        <v>13</v>
      </c>
      <c r="G105" s="109"/>
      <c r="H105" s="109"/>
      <c r="I105" s="109"/>
      <c r="J105" s="109"/>
      <c r="K105" s="109"/>
      <c r="L105" s="109"/>
    </row>
    <row r="106" spans="1:13" x14ac:dyDescent="0.4">
      <c r="C106" s="74"/>
      <c r="F106" s="110" t="s">
        <v>34</v>
      </c>
      <c r="G106" s="110"/>
      <c r="H106" s="110"/>
      <c r="J106" s="111" t="s">
        <v>35</v>
      </c>
      <c r="K106" s="111"/>
      <c r="L106" s="111"/>
    </row>
    <row r="107" spans="1:13" x14ac:dyDescent="0.4">
      <c r="F107" s="109" t="s">
        <v>194</v>
      </c>
      <c r="G107" s="109"/>
      <c r="H107" s="109"/>
      <c r="I107" s="109"/>
      <c r="J107" s="109"/>
      <c r="K107" s="109"/>
      <c r="L107" s="109"/>
    </row>
    <row r="108" spans="1:13" x14ac:dyDescent="0.4">
      <c r="D108" s="75" t="s">
        <v>40</v>
      </c>
      <c r="F108" s="26">
        <v>2566</v>
      </c>
      <c r="H108" s="26">
        <v>2565</v>
      </c>
      <c r="I108" s="89"/>
      <c r="J108" s="26">
        <f>+F108</f>
        <v>2566</v>
      </c>
      <c r="K108" s="90"/>
      <c r="L108" s="26">
        <f>+H108</f>
        <v>2565</v>
      </c>
    </row>
    <row r="109" spans="1:13" x14ac:dyDescent="0.4">
      <c r="F109" s="64"/>
      <c r="G109" s="90"/>
      <c r="H109" s="64"/>
      <c r="I109" s="89"/>
      <c r="J109" s="64"/>
      <c r="K109" s="90"/>
      <c r="L109" s="64"/>
    </row>
    <row r="110" spans="1:13" x14ac:dyDescent="0.4">
      <c r="A110" s="4" t="s">
        <v>41</v>
      </c>
      <c r="F110" s="8"/>
      <c r="G110" s="8"/>
      <c r="H110" s="8"/>
    </row>
    <row r="111" spans="1:13" x14ac:dyDescent="0.4">
      <c r="B111" s="4" t="s">
        <v>92</v>
      </c>
      <c r="F111" s="48">
        <v>15081545.93</v>
      </c>
      <c r="G111" s="49"/>
      <c r="H111" s="48">
        <v>36137316.710000001</v>
      </c>
      <c r="I111" s="36"/>
      <c r="J111" s="12">
        <v>15212309.039999999</v>
      </c>
      <c r="K111" s="36"/>
      <c r="L111" s="12">
        <v>6466315.1699999999</v>
      </c>
    </row>
    <row r="112" spans="1:13" x14ac:dyDescent="0.4">
      <c r="B112" s="4" t="s">
        <v>190</v>
      </c>
      <c r="F112" s="48">
        <v>2160347.87</v>
      </c>
      <c r="G112" s="49"/>
      <c r="H112" s="48">
        <v>2148568</v>
      </c>
      <c r="I112" s="36"/>
      <c r="J112" s="7">
        <v>2160347.87</v>
      </c>
      <c r="K112" s="36"/>
      <c r="L112" s="7">
        <v>2148568</v>
      </c>
    </row>
    <row r="113" spans="1:12" x14ac:dyDescent="0.4">
      <c r="B113" s="4" t="s">
        <v>208</v>
      </c>
      <c r="F113" s="48">
        <v>0</v>
      </c>
      <c r="G113" s="49"/>
      <c r="H113" s="48">
        <v>0</v>
      </c>
      <c r="I113" s="36"/>
      <c r="J113" s="7">
        <v>633.53</v>
      </c>
      <c r="K113" s="36"/>
      <c r="L113" s="7">
        <v>155660.16</v>
      </c>
    </row>
    <row r="114" spans="1:12" x14ac:dyDescent="0.4">
      <c r="B114" s="4" t="s">
        <v>111</v>
      </c>
      <c r="D114" s="33"/>
      <c r="F114" s="48">
        <v>5000000</v>
      </c>
      <c r="G114" s="49"/>
      <c r="H114" s="48">
        <v>3562769.48</v>
      </c>
      <c r="I114" s="36"/>
      <c r="J114" s="7">
        <v>5000000</v>
      </c>
      <c r="K114" s="36"/>
      <c r="L114" s="7">
        <v>2504660.7000000002</v>
      </c>
    </row>
    <row r="115" spans="1:12" x14ac:dyDescent="0.4">
      <c r="B115" s="4" t="s">
        <v>9</v>
      </c>
      <c r="D115" s="33"/>
      <c r="F115" s="48">
        <v>10589911.720000001</v>
      </c>
      <c r="G115" s="49"/>
      <c r="H115" s="48">
        <v>9820530.2599999998</v>
      </c>
      <c r="I115" s="36"/>
      <c r="J115" s="12">
        <v>24902407.93</v>
      </c>
      <c r="K115" s="36"/>
      <c r="L115" s="12">
        <v>26373611.68</v>
      </c>
    </row>
    <row r="116" spans="1:12" x14ac:dyDescent="0.4">
      <c r="B116" s="4" t="s">
        <v>43</v>
      </c>
      <c r="D116" s="33"/>
      <c r="F116" s="52"/>
      <c r="G116" s="52"/>
      <c r="H116" s="52"/>
      <c r="I116" s="36"/>
      <c r="J116" s="7"/>
      <c r="K116" s="36"/>
      <c r="L116" s="7"/>
    </row>
    <row r="117" spans="1:12" x14ac:dyDescent="0.4">
      <c r="C117" s="4" t="s">
        <v>237</v>
      </c>
      <c r="D117" s="33">
        <v>10</v>
      </c>
      <c r="F117" s="52">
        <v>3000100</v>
      </c>
      <c r="G117" s="52"/>
      <c r="H117" s="52">
        <v>0</v>
      </c>
      <c r="I117" s="36"/>
      <c r="J117" s="7">
        <v>3000100</v>
      </c>
      <c r="K117" s="36"/>
      <c r="L117" s="7">
        <v>0</v>
      </c>
    </row>
    <row r="118" spans="1:12" x14ac:dyDescent="0.4">
      <c r="C118" s="4" t="s">
        <v>160</v>
      </c>
      <c r="D118" s="33"/>
      <c r="F118" s="7">
        <v>76675388.679999992</v>
      </c>
      <c r="G118" s="49"/>
      <c r="H118" s="7">
        <v>119478344.66</v>
      </c>
      <c r="I118" s="36"/>
      <c r="J118" s="7">
        <v>78014112.689999998</v>
      </c>
      <c r="K118" s="36"/>
      <c r="L118" s="7">
        <v>122890817.27</v>
      </c>
    </row>
    <row r="119" spans="1:12" x14ac:dyDescent="0.4">
      <c r="C119" s="4" t="s">
        <v>226</v>
      </c>
      <c r="D119" s="33"/>
      <c r="F119" s="52">
        <v>0</v>
      </c>
      <c r="G119" s="52"/>
      <c r="H119" s="52">
        <v>0</v>
      </c>
      <c r="I119" s="36"/>
      <c r="J119" s="7">
        <v>7324.23</v>
      </c>
      <c r="K119" s="36"/>
      <c r="L119" s="7">
        <v>0</v>
      </c>
    </row>
    <row r="120" spans="1:12" x14ac:dyDescent="0.4">
      <c r="C120" s="4" t="s">
        <v>44</v>
      </c>
      <c r="D120" s="91"/>
      <c r="E120" s="23"/>
      <c r="F120" s="48">
        <v>38846.75</v>
      </c>
      <c r="G120" s="49"/>
      <c r="H120" s="48">
        <v>462366.38</v>
      </c>
      <c r="I120" s="36"/>
      <c r="J120" s="7">
        <v>38846.519999999997</v>
      </c>
      <c r="K120" s="36"/>
      <c r="L120" s="7">
        <v>461015.38</v>
      </c>
    </row>
    <row r="121" spans="1:12" x14ac:dyDescent="0.4">
      <c r="C121" s="4" t="s">
        <v>10</v>
      </c>
      <c r="D121" s="33"/>
      <c r="F121" s="50">
        <f>SUM(F111:F120)</f>
        <v>112546140.94999999</v>
      </c>
      <c r="G121" s="49"/>
      <c r="H121" s="50">
        <f>SUM(H111:H120)</f>
        <v>171609895.48999998</v>
      </c>
      <c r="I121" s="36"/>
      <c r="J121" s="50">
        <f>SUM(J111:J120)</f>
        <v>128336081.81</v>
      </c>
      <c r="K121" s="36"/>
      <c r="L121" s="50">
        <f>SUM(L111:L120)</f>
        <v>161000648.35999998</v>
      </c>
    </row>
    <row r="122" spans="1:12" x14ac:dyDescent="0.4">
      <c r="A122" s="4" t="s">
        <v>42</v>
      </c>
      <c r="D122" s="33"/>
      <c r="F122" s="48"/>
      <c r="G122" s="49"/>
      <c r="H122" s="48"/>
      <c r="I122" s="36"/>
      <c r="J122" s="7"/>
      <c r="K122" s="36"/>
      <c r="L122" s="7"/>
    </row>
    <row r="123" spans="1:12" x14ac:dyDescent="0.4">
      <c r="B123" s="4" t="s">
        <v>114</v>
      </c>
      <c r="D123" s="33"/>
      <c r="F123" s="48">
        <v>14488453.5</v>
      </c>
      <c r="G123" s="49"/>
      <c r="H123" s="48">
        <v>24227966.780000001</v>
      </c>
      <c r="I123" s="36"/>
      <c r="J123" s="7">
        <v>17565233.370000001</v>
      </c>
      <c r="K123" s="36"/>
      <c r="L123" s="7">
        <v>13498120.220000001</v>
      </c>
    </row>
    <row r="124" spans="1:12" x14ac:dyDescent="0.4">
      <c r="B124" s="4" t="s">
        <v>80</v>
      </c>
      <c r="D124" s="92"/>
      <c r="E124" s="3"/>
      <c r="F124" s="48">
        <v>22809739.449999999</v>
      </c>
      <c r="G124" s="49"/>
      <c r="H124" s="48">
        <v>24948956.359999999</v>
      </c>
      <c r="I124" s="36"/>
      <c r="J124" s="7">
        <v>16410632.029999999</v>
      </c>
      <c r="K124" s="36"/>
      <c r="L124" s="7">
        <v>24771625.120000001</v>
      </c>
    </row>
    <row r="125" spans="1:12" x14ac:dyDescent="0.4">
      <c r="B125" s="4" t="s">
        <v>183</v>
      </c>
      <c r="D125" s="92"/>
      <c r="E125" s="3"/>
      <c r="F125" s="48">
        <v>39527921.109999999</v>
      </c>
      <c r="G125" s="18"/>
      <c r="H125" s="48">
        <v>91459799.420000002</v>
      </c>
      <c r="I125" s="48"/>
      <c r="J125" s="48">
        <v>22393380.829999998</v>
      </c>
      <c r="K125" s="7"/>
      <c r="L125" s="48">
        <v>17196568.289999999</v>
      </c>
    </row>
    <row r="126" spans="1:12" x14ac:dyDescent="0.4">
      <c r="B126" s="4" t="s">
        <v>238</v>
      </c>
      <c r="D126" s="93"/>
      <c r="E126" s="3"/>
      <c r="F126" s="48">
        <v>5687205.0899999999</v>
      </c>
      <c r="G126" s="49"/>
      <c r="H126" s="48">
        <v>0</v>
      </c>
      <c r="I126" s="36"/>
      <c r="J126" s="7">
        <v>0</v>
      </c>
      <c r="K126" s="36"/>
      <c r="L126" s="7">
        <v>0</v>
      </c>
    </row>
    <row r="127" spans="1:12" x14ac:dyDescent="0.4">
      <c r="B127" s="4" t="s">
        <v>196</v>
      </c>
      <c r="D127" s="93"/>
      <c r="E127" s="3"/>
      <c r="F127" s="48">
        <v>38279682.710000001</v>
      </c>
      <c r="G127" s="49"/>
      <c r="H127" s="48">
        <v>378493904.17000002</v>
      </c>
      <c r="I127" s="36"/>
      <c r="J127" s="7">
        <v>0</v>
      </c>
      <c r="K127" s="36"/>
      <c r="L127" s="7">
        <v>72488.13</v>
      </c>
    </row>
    <row r="128" spans="1:12" x14ac:dyDescent="0.4">
      <c r="B128" s="94"/>
      <c r="C128" s="4" t="s">
        <v>2</v>
      </c>
      <c r="D128" s="92"/>
      <c r="E128" s="3"/>
      <c r="F128" s="62">
        <f>SUM(F123:F127)</f>
        <v>120793001.86000001</v>
      </c>
      <c r="G128" s="49"/>
      <c r="H128" s="62">
        <f>SUM(H123:H127)</f>
        <v>519130626.73000002</v>
      </c>
      <c r="I128" s="36"/>
      <c r="J128" s="62">
        <f>SUM(J123:J127)</f>
        <v>56369246.229999997</v>
      </c>
      <c r="K128" s="36"/>
      <c r="L128" s="62">
        <f>SUM(L123:L127)</f>
        <v>55538801.760000005</v>
      </c>
    </row>
    <row r="129" spans="1:12" x14ac:dyDescent="0.4">
      <c r="A129" s="4" t="s">
        <v>227</v>
      </c>
      <c r="B129" s="94"/>
      <c r="D129" s="92"/>
      <c r="E129" s="3"/>
      <c r="F129" s="48">
        <f>+F121-F128</f>
        <v>-8246860.9100000262</v>
      </c>
      <c r="G129" s="49"/>
      <c r="H129" s="48">
        <f>+H121-H128</f>
        <v>-347520731.24000001</v>
      </c>
      <c r="I129" s="36"/>
      <c r="J129" s="48">
        <f>+J121-J128</f>
        <v>71966835.580000013</v>
      </c>
      <c r="K129" s="36"/>
      <c r="L129" s="48">
        <f>+L121-L128</f>
        <v>105461846.59999998</v>
      </c>
    </row>
    <row r="130" spans="1:12" x14ac:dyDescent="0.4">
      <c r="B130" s="4" t="s">
        <v>81</v>
      </c>
      <c r="D130" s="95"/>
      <c r="E130" s="3"/>
      <c r="F130" s="57">
        <v>2983299.26</v>
      </c>
      <c r="G130" s="49"/>
      <c r="H130" s="57">
        <v>2673767.1</v>
      </c>
      <c r="I130" s="36"/>
      <c r="J130" s="54">
        <v>3170285.57</v>
      </c>
      <c r="K130" s="36"/>
      <c r="L130" s="54">
        <v>2875712.3</v>
      </c>
    </row>
    <row r="131" spans="1:12" x14ac:dyDescent="0.4">
      <c r="A131" s="4" t="s">
        <v>228</v>
      </c>
      <c r="D131" s="67"/>
      <c r="E131" s="18"/>
      <c r="F131" s="7">
        <f>+F129-F130</f>
        <v>-11230160.170000026</v>
      </c>
      <c r="G131" s="48"/>
      <c r="H131" s="7">
        <f>+H129-H130</f>
        <v>-350194498.34000003</v>
      </c>
      <c r="I131" s="36"/>
      <c r="J131" s="7">
        <f>+J129-J130</f>
        <v>68796550.01000002</v>
      </c>
      <c r="K131" s="36"/>
      <c r="L131" s="7">
        <f>+L129-L130</f>
        <v>102586134.29999998</v>
      </c>
    </row>
    <row r="132" spans="1:12" x14ac:dyDescent="0.4">
      <c r="A132" s="4" t="s">
        <v>125</v>
      </c>
      <c r="D132" s="33"/>
      <c r="E132" s="33"/>
      <c r="F132" s="57">
        <v>-4804056.0500000007</v>
      </c>
      <c r="G132" s="49"/>
      <c r="H132" s="57">
        <v>-2825400.6499999985</v>
      </c>
      <c r="I132" s="36"/>
      <c r="J132" s="54">
        <v>-6578699.4500000002</v>
      </c>
      <c r="K132" s="7"/>
      <c r="L132" s="54">
        <v>-4862525.6599999983</v>
      </c>
    </row>
    <row r="133" spans="1:12" ht="18.75" thickBot="1" x14ac:dyDescent="0.45">
      <c r="A133" s="4" t="s">
        <v>167</v>
      </c>
      <c r="D133" s="33"/>
      <c r="F133" s="58">
        <f>SUM(F131:F132)</f>
        <v>-16034216.220000027</v>
      </c>
      <c r="G133" s="49"/>
      <c r="H133" s="58">
        <f>SUM(H131:H132)</f>
        <v>-353019898.99000001</v>
      </c>
      <c r="I133" s="36"/>
      <c r="J133" s="96">
        <f>SUM(J131:J132)</f>
        <v>62217850.560000017</v>
      </c>
      <c r="K133" s="7"/>
      <c r="L133" s="96">
        <f>SUM(L131:L132)</f>
        <v>97723608.639999986</v>
      </c>
    </row>
    <row r="134" spans="1:12" ht="6" customHeight="1" thickTop="1" x14ac:dyDescent="0.4">
      <c r="D134" s="33"/>
      <c r="F134" s="53"/>
      <c r="G134" s="49"/>
      <c r="H134" s="53"/>
      <c r="I134" s="36"/>
      <c r="J134" s="49"/>
      <c r="K134" s="7"/>
      <c r="L134" s="49"/>
    </row>
    <row r="135" spans="1:12" ht="18.75" x14ac:dyDescent="0.4">
      <c r="A135" s="97" t="s">
        <v>69</v>
      </c>
      <c r="B135" s="97"/>
      <c r="C135" s="97"/>
      <c r="D135" s="98"/>
      <c r="E135" s="40"/>
      <c r="F135" s="59"/>
      <c r="G135" s="99"/>
      <c r="H135" s="59"/>
      <c r="I135" s="60"/>
      <c r="J135" s="59"/>
      <c r="K135" s="99"/>
      <c r="L135" s="59"/>
    </row>
    <row r="136" spans="1:12" ht="18.75" x14ac:dyDescent="0.4">
      <c r="A136" s="97"/>
      <c r="B136" s="97" t="s">
        <v>104</v>
      </c>
      <c r="C136" s="97"/>
      <c r="D136" s="98"/>
      <c r="E136" s="100">
        <v>852812933</v>
      </c>
      <c r="F136" s="53">
        <f>+F133-F137</f>
        <v>-15875312.530000027</v>
      </c>
      <c r="G136" s="49"/>
      <c r="H136" s="53">
        <f>+H133-H137</f>
        <v>-352927324.18000001</v>
      </c>
      <c r="I136" s="49"/>
      <c r="J136" s="49">
        <f>J133</f>
        <v>62217850.560000017</v>
      </c>
      <c r="K136" s="49"/>
      <c r="L136" s="49">
        <f>L133</f>
        <v>97723608.639999986</v>
      </c>
    </row>
    <row r="137" spans="1:12" ht="18.75" x14ac:dyDescent="0.4">
      <c r="A137" s="97"/>
      <c r="B137" s="4" t="s">
        <v>105</v>
      </c>
      <c r="D137" s="98"/>
      <c r="E137" s="100">
        <v>-1541152</v>
      </c>
      <c r="F137" s="53">
        <v>-158903.69</v>
      </c>
      <c r="G137" s="12"/>
      <c r="H137" s="53">
        <v>-92574.81</v>
      </c>
      <c r="I137" s="60"/>
      <c r="J137" s="45">
        <v>0</v>
      </c>
      <c r="K137" s="66"/>
      <c r="L137" s="45">
        <v>0</v>
      </c>
    </row>
    <row r="138" spans="1:12" ht="19.5" thickBot="1" x14ac:dyDescent="0.45">
      <c r="A138" s="101"/>
      <c r="B138" s="101"/>
      <c r="C138" s="101"/>
      <c r="D138" s="98"/>
      <c r="E138" s="100"/>
      <c r="F138" s="58">
        <f>SUM(F136:F137)</f>
        <v>-16034216.220000027</v>
      </c>
      <c r="G138" s="99"/>
      <c r="H138" s="58">
        <f>SUM(H136:H137)</f>
        <v>-353019898.99000001</v>
      </c>
      <c r="I138" s="99"/>
      <c r="J138" s="96">
        <f>SUM(J136:J137)</f>
        <v>62217850.560000017</v>
      </c>
      <c r="K138" s="99"/>
      <c r="L138" s="96">
        <f>SUM(L136:L137)</f>
        <v>97723608.639999986</v>
      </c>
    </row>
    <row r="139" spans="1:12" ht="18.75" thickTop="1" x14ac:dyDescent="0.4">
      <c r="A139" s="4" t="s">
        <v>26</v>
      </c>
      <c r="D139" s="102"/>
      <c r="F139" s="49"/>
      <c r="G139" s="49"/>
      <c r="H139" s="49"/>
      <c r="I139" s="36"/>
      <c r="J139" s="12"/>
      <c r="K139" s="36"/>
      <c r="L139" s="12"/>
    </row>
    <row r="140" spans="1:12" ht="18.75" thickBot="1" x14ac:dyDescent="0.45">
      <c r="B140" s="10" t="s">
        <v>65</v>
      </c>
      <c r="D140" s="103">
        <v>23</v>
      </c>
      <c r="F140" s="88">
        <v>-2E-3</v>
      </c>
      <c r="G140" s="49"/>
      <c r="H140" s="88">
        <v>-0.04</v>
      </c>
      <c r="I140" s="36"/>
      <c r="J140" s="88">
        <v>7.0000000000000001E-3</v>
      </c>
      <c r="K140" s="36"/>
      <c r="L140" s="88">
        <v>1.0999999999999999E-2</v>
      </c>
    </row>
    <row r="141" spans="1:12" ht="19.5" thickTop="1" thickBot="1" x14ac:dyDescent="0.45">
      <c r="B141" s="4" t="s">
        <v>27</v>
      </c>
      <c r="D141" s="33"/>
      <c r="F141" s="63">
        <v>9315208558</v>
      </c>
      <c r="G141" s="104"/>
      <c r="H141" s="63">
        <v>8809525918</v>
      </c>
      <c r="I141" s="104"/>
      <c r="J141" s="63">
        <v>9315208558</v>
      </c>
      <c r="K141" s="104"/>
      <c r="L141" s="63">
        <v>8809525918</v>
      </c>
    </row>
    <row r="142" spans="1:12" ht="18.75" thickTop="1" x14ac:dyDescent="0.4">
      <c r="A142" s="4" t="s">
        <v>55</v>
      </c>
      <c r="D142" s="33"/>
      <c r="F142" s="49"/>
      <c r="G142" s="49"/>
      <c r="H142" s="49"/>
      <c r="I142" s="36"/>
      <c r="J142" s="12"/>
      <c r="K142" s="36"/>
      <c r="L142" s="12"/>
    </row>
    <row r="143" spans="1:12" ht="18.75" thickBot="1" x14ac:dyDescent="0.45">
      <c r="B143" s="10" t="s">
        <v>65</v>
      </c>
      <c r="D143" s="103">
        <v>23</v>
      </c>
      <c r="F143" s="88">
        <v>-2E-3</v>
      </c>
      <c r="G143" s="49"/>
      <c r="H143" s="88">
        <v>-3.7999999999999999E-2</v>
      </c>
      <c r="I143" s="36"/>
      <c r="J143" s="88">
        <v>8.9999999999999993E-3</v>
      </c>
      <c r="K143" s="36"/>
      <c r="L143" s="88">
        <v>1.0999999999999999E-2</v>
      </c>
    </row>
    <row r="144" spans="1:12" ht="19.5" thickTop="1" thickBot="1" x14ac:dyDescent="0.45">
      <c r="B144" s="4" t="s">
        <v>27</v>
      </c>
      <c r="F144" s="63">
        <v>7024915276</v>
      </c>
      <c r="G144" s="105"/>
      <c r="H144" s="63">
        <v>9229400990</v>
      </c>
      <c r="I144" s="104"/>
      <c r="J144" s="63">
        <v>7024915276</v>
      </c>
      <c r="K144" s="104"/>
      <c r="L144" s="63">
        <v>9229400990</v>
      </c>
    </row>
    <row r="145" spans="1:12" ht="6.75" customHeight="1" thickTop="1" x14ac:dyDescent="0.4">
      <c r="F145" s="52"/>
      <c r="G145" s="52"/>
      <c r="H145" s="52"/>
      <c r="I145" s="36"/>
      <c r="J145" s="7"/>
      <c r="K145" s="36"/>
      <c r="L145" s="7"/>
    </row>
    <row r="146" spans="1:12" x14ac:dyDescent="0.4">
      <c r="A146" s="4" t="s">
        <v>162</v>
      </c>
      <c r="F146" s="52"/>
      <c r="G146" s="52"/>
      <c r="H146" s="52"/>
      <c r="I146" s="36"/>
      <c r="J146" s="7"/>
      <c r="K146" s="36"/>
      <c r="L146" s="7"/>
    </row>
    <row r="147" spans="1:12" hidden="1" x14ac:dyDescent="0.4"/>
    <row r="149" spans="1:12" x14ac:dyDescent="0.4">
      <c r="A149" s="6"/>
      <c r="B149" s="13" t="s">
        <v>21</v>
      </c>
      <c r="C149" s="6"/>
      <c r="D149" s="13"/>
      <c r="F149" s="13" t="s">
        <v>21</v>
      </c>
      <c r="I149" s="6"/>
      <c r="J149" s="6"/>
      <c r="K149" s="6"/>
      <c r="L149" s="6"/>
    </row>
    <row r="150" spans="1:12" ht="13.5" customHeight="1" x14ac:dyDescent="0.4">
      <c r="A150" s="114">
        <v>6</v>
      </c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</row>
    <row r="151" spans="1:12" x14ac:dyDescent="0.4">
      <c r="A151" s="6"/>
      <c r="B151" s="13"/>
      <c r="C151" s="6"/>
      <c r="D151" s="13"/>
      <c r="F151" s="13"/>
      <c r="I151" s="6"/>
      <c r="J151" s="6"/>
      <c r="K151" s="6"/>
      <c r="L151" s="6"/>
    </row>
    <row r="152" spans="1:12" x14ac:dyDescent="0.4">
      <c r="A152" s="113" t="str">
        <f>+A102</f>
        <v>บริษัท บรุ๊คเคอร์ กรุ๊ป จำกัด (มหาชน) และบริษัทย่อย</v>
      </c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  <c r="L152" s="114"/>
    </row>
    <row r="153" spans="1:12" x14ac:dyDescent="0.4">
      <c r="A153" s="108" t="s">
        <v>91</v>
      </c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</row>
    <row r="154" spans="1:12" x14ac:dyDescent="0.4">
      <c r="A154" s="113" t="str">
        <f>+A104</f>
        <v>สำหรับงวดสามเดือนสิ้นสุดวันที่ 30 มิถุนายน 2566</v>
      </c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  <c r="L154" s="114"/>
    </row>
    <row r="155" spans="1:12" x14ac:dyDescent="0.4">
      <c r="A155" s="3"/>
      <c r="B155" s="6"/>
      <c r="C155" s="6"/>
      <c r="I155" s="6"/>
      <c r="J155" s="6"/>
      <c r="K155" s="6"/>
      <c r="L155" s="6"/>
    </row>
    <row r="156" spans="1:12" x14ac:dyDescent="0.4">
      <c r="C156" s="74"/>
      <c r="D156" s="74"/>
      <c r="E156" s="74"/>
      <c r="F156" s="109" t="s">
        <v>13</v>
      </c>
      <c r="G156" s="109"/>
      <c r="H156" s="109"/>
      <c r="I156" s="109"/>
      <c r="J156" s="109"/>
      <c r="K156" s="109"/>
      <c r="L156" s="109"/>
    </row>
    <row r="157" spans="1:12" x14ac:dyDescent="0.4">
      <c r="C157" s="4" t="s">
        <v>1</v>
      </c>
      <c r="F157" s="110" t="s">
        <v>34</v>
      </c>
      <c r="G157" s="110"/>
      <c r="H157" s="110"/>
      <c r="J157" s="111" t="s">
        <v>35</v>
      </c>
      <c r="K157" s="111"/>
      <c r="L157" s="111"/>
    </row>
    <row r="158" spans="1:12" x14ac:dyDescent="0.4">
      <c r="F158" s="109" t="str">
        <f>+F107</f>
        <v>สำหรับงวดสามเดือนสิ้นสุดวันที่ 30 มิถุนายน</v>
      </c>
      <c r="G158" s="109"/>
      <c r="H158" s="109"/>
      <c r="I158" s="109"/>
      <c r="J158" s="109"/>
      <c r="K158" s="109"/>
      <c r="L158" s="109"/>
    </row>
    <row r="159" spans="1:12" x14ac:dyDescent="0.4">
      <c r="D159" s="75" t="s">
        <v>40</v>
      </c>
      <c r="F159" s="38">
        <f>+F108</f>
        <v>2566</v>
      </c>
      <c r="G159" s="90"/>
      <c r="H159" s="38">
        <f>+H108</f>
        <v>2565</v>
      </c>
      <c r="I159" s="89"/>
      <c r="J159" s="38">
        <f>+J108</f>
        <v>2566</v>
      </c>
      <c r="K159" s="90"/>
      <c r="L159" s="38">
        <f>+L108</f>
        <v>2565</v>
      </c>
    </row>
    <row r="160" spans="1:12" x14ac:dyDescent="0.4">
      <c r="F160" s="8"/>
      <c r="G160" s="8"/>
      <c r="H160" s="64"/>
      <c r="L160" s="64"/>
    </row>
    <row r="161" spans="1:12" x14ac:dyDescent="0.4">
      <c r="A161" s="4" t="s">
        <v>168</v>
      </c>
      <c r="F161" s="57">
        <f>+F133</f>
        <v>-16034216.220000027</v>
      </c>
      <c r="G161" s="49"/>
      <c r="H161" s="57">
        <f>+H133</f>
        <v>-353019898.99000001</v>
      </c>
      <c r="I161" s="36"/>
      <c r="J161" s="57">
        <f>+J133</f>
        <v>62217850.560000017</v>
      </c>
      <c r="K161" s="36"/>
      <c r="L161" s="57">
        <f>+L133</f>
        <v>97723608.639999986</v>
      </c>
    </row>
    <row r="162" spans="1:12" x14ac:dyDescent="0.4">
      <c r="F162" s="48"/>
      <c r="G162" s="49"/>
      <c r="H162" s="48"/>
      <c r="I162" s="36"/>
      <c r="J162" s="48"/>
      <c r="K162" s="36"/>
      <c r="L162" s="48"/>
    </row>
    <row r="163" spans="1:12" x14ac:dyDescent="0.4">
      <c r="A163" s="4" t="s">
        <v>124</v>
      </c>
      <c r="F163" s="48"/>
      <c r="G163" s="49"/>
      <c r="H163" s="48"/>
      <c r="I163" s="36"/>
      <c r="J163" s="12"/>
      <c r="K163" s="36"/>
      <c r="L163" s="12"/>
    </row>
    <row r="164" spans="1:12" x14ac:dyDescent="0.4">
      <c r="A164" s="4" t="s">
        <v>140</v>
      </c>
      <c r="F164" s="48"/>
      <c r="G164" s="49"/>
      <c r="H164" s="48"/>
      <c r="I164" s="36"/>
      <c r="J164" s="12"/>
      <c r="K164" s="36"/>
      <c r="L164" s="12"/>
    </row>
    <row r="165" spans="1:12" x14ac:dyDescent="0.4">
      <c r="B165" s="4" t="s">
        <v>97</v>
      </c>
      <c r="F165" s="18">
        <v>555462.51</v>
      </c>
      <c r="G165" s="49"/>
      <c r="H165" s="18">
        <v>8243813.4100000001</v>
      </c>
      <c r="I165" s="36"/>
      <c r="J165" s="12">
        <v>0</v>
      </c>
      <c r="K165" s="36"/>
      <c r="L165" s="12">
        <v>0</v>
      </c>
    </row>
    <row r="166" spans="1:12" x14ac:dyDescent="0.4">
      <c r="A166" s="4" t="s">
        <v>141</v>
      </c>
      <c r="F166" s="53"/>
      <c r="G166" s="49"/>
      <c r="H166" s="53"/>
      <c r="I166" s="36"/>
      <c r="J166" s="12"/>
      <c r="K166" s="36"/>
      <c r="L166" s="12"/>
    </row>
    <row r="167" spans="1:12" x14ac:dyDescent="0.4">
      <c r="B167" s="4" t="s">
        <v>136</v>
      </c>
      <c r="F167" s="53"/>
      <c r="G167" s="49"/>
      <c r="H167" s="53"/>
      <c r="I167" s="36"/>
      <c r="J167" s="12"/>
      <c r="K167" s="36"/>
      <c r="L167" s="12"/>
    </row>
    <row r="168" spans="1:12" x14ac:dyDescent="0.4">
      <c r="C168" s="4" t="s">
        <v>137</v>
      </c>
      <c r="D168" s="33"/>
      <c r="F168" s="53">
        <v>0</v>
      </c>
      <c r="G168" s="49"/>
      <c r="H168" s="53">
        <v>0</v>
      </c>
      <c r="I168" s="36"/>
      <c r="J168" s="12">
        <v>0</v>
      </c>
      <c r="K168" s="36"/>
      <c r="L168" s="12">
        <v>0</v>
      </c>
    </row>
    <row r="169" spans="1:12" x14ac:dyDescent="0.4">
      <c r="B169" s="4" t="s">
        <v>151</v>
      </c>
      <c r="D169" s="33"/>
      <c r="F169" s="54">
        <v>0</v>
      </c>
      <c r="G169" s="49"/>
      <c r="H169" s="54">
        <v>0</v>
      </c>
      <c r="I169" s="36"/>
      <c r="J169" s="54">
        <v>0</v>
      </c>
      <c r="K169" s="36"/>
      <c r="L169" s="54">
        <v>0</v>
      </c>
    </row>
    <row r="170" spans="1:12" x14ac:dyDescent="0.4">
      <c r="A170" s="4" t="s">
        <v>169</v>
      </c>
      <c r="F170" s="62">
        <f>SUM(F165:F169)</f>
        <v>555462.51</v>
      </c>
      <c r="G170" s="49"/>
      <c r="H170" s="62">
        <f>SUM(H165:H169)</f>
        <v>8243813.4100000001</v>
      </c>
      <c r="I170" s="36"/>
      <c r="J170" s="62">
        <f>SUM(J165:J169)</f>
        <v>0</v>
      </c>
      <c r="K170" s="36"/>
      <c r="L170" s="62">
        <f>SUM(L165:L169)</f>
        <v>0</v>
      </c>
    </row>
    <row r="171" spans="1:12" x14ac:dyDescent="0.4">
      <c r="F171" s="48"/>
      <c r="G171" s="49"/>
      <c r="H171" s="48"/>
      <c r="I171" s="36"/>
      <c r="J171" s="7"/>
      <c r="K171" s="36"/>
      <c r="L171" s="7"/>
    </row>
    <row r="172" spans="1:12" ht="18.75" thickBot="1" x14ac:dyDescent="0.45">
      <c r="A172" s="4" t="s">
        <v>170</v>
      </c>
      <c r="F172" s="61">
        <f>+F161+F170</f>
        <v>-15478753.710000027</v>
      </c>
      <c r="G172" s="49"/>
      <c r="H172" s="61">
        <f>+H161+H170</f>
        <v>-344776085.57999998</v>
      </c>
      <c r="I172" s="36"/>
      <c r="J172" s="61">
        <f>+J161+J170</f>
        <v>62217850.560000017</v>
      </c>
      <c r="K172" s="36"/>
      <c r="L172" s="61">
        <f>+L161+L170</f>
        <v>97723608.639999986</v>
      </c>
    </row>
    <row r="173" spans="1:12" ht="18.75" thickTop="1" x14ac:dyDescent="0.4">
      <c r="F173" s="52"/>
      <c r="G173" s="52"/>
      <c r="H173" s="52"/>
      <c r="I173" s="36"/>
      <c r="J173" s="7"/>
      <c r="K173" s="36"/>
      <c r="L173" s="7"/>
    </row>
    <row r="174" spans="1:12" ht="18.75" x14ac:dyDescent="0.4">
      <c r="A174" s="97" t="s">
        <v>102</v>
      </c>
      <c r="B174" s="97"/>
      <c r="C174" s="97"/>
      <c r="D174" s="106"/>
      <c r="E174" s="40"/>
      <c r="F174" s="59"/>
      <c r="G174" s="99"/>
      <c r="H174" s="59"/>
      <c r="I174" s="60"/>
      <c r="J174" s="59"/>
      <c r="K174" s="99"/>
      <c r="L174" s="59"/>
    </row>
    <row r="175" spans="1:12" ht="18.75" x14ac:dyDescent="0.4">
      <c r="A175" s="97"/>
      <c r="B175" s="97" t="s">
        <v>104</v>
      </c>
      <c r="C175" s="97"/>
      <c r="D175" s="106"/>
      <c r="E175" s="100">
        <v>852812933</v>
      </c>
      <c r="F175" s="53">
        <f>+F172-F176</f>
        <v>-15319850.020000027</v>
      </c>
      <c r="G175" s="49"/>
      <c r="H175" s="53">
        <f>+H172-H176</f>
        <v>-344683510.76999998</v>
      </c>
      <c r="I175" s="49"/>
      <c r="J175" s="53">
        <f>+J172-J176</f>
        <v>62217850.560000017</v>
      </c>
      <c r="K175" s="49"/>
      <c r="L175" s="53">
        <f>+L172-L176</f>
        <v>97723608.639999986</v>
      </c>
    </row>
    <row r="176" spans="1:12" ht="18.75" x14ac:dyDescent="0.4">
      <c r="A176" s="97"/>
      <c r="B176" s="4" t="s">
        <v>105</v>
      </c>
      <c r="D176" s="106"/>
      <c r="E176" s="100">
        <v>-1541152</v>
      </c>
      <c r="F176" s="53">
        <f>+F137</f>
        <v>-158903.69</v>
      </c>
      <c r="G176" s="12"/>
      <c r="H176" s="53">
        <f>+H137</f>
        <v>-92574.81</v>
      </c>
      <c r="I176" s="60"/>
      <c r="J176" s="53">
        <f>+J137</f>
        <v>0</v>
      </c>
      <c r="K176" s="60"/>
      <c r="L176" s="53">
        <f>+L137</f>
        <v>0</v>
      </c>
    </row>
    <row r="177" spans="1:12" ht="19.5" thickBot="1" x14ac:dyDescent="0.45">
      <c r="A177" s="101"/>
      <c r="B177" s="101"/>
      <c r="C177" s="101"/>
      <c r="D177" s="106"/>
      <c r="E177" s="100"/>
      <c r="F177" s="58">
        <f>SUM(F175:F176)</f>
        <v>-15478753.710000027</v>
      </c>
      <c r="G177" s="99"/>
      <c r="H177" s="58">
        <f>SUM(H175:H176)</f>
        <v>-344776085.57999998</v>
      </c>
      <c r="I177" s="99"/>
      <c r="J177" s="58">
        <f>SUM(J175:J176)</f>
        <v>62217850.560000017</v>
      </c>
      <c r="K177" s="99"/>
      <c r="L177" s="58">
        <f>SUM(L175:L176)</f>
        <v>97723608.639999986</v>
      </c>
    </row>
    <row r="178" spans="1:12" ht="18.75" thickTop="1" x14ac:dyDescent="0.4">
      <c r="F178" s="49"/>
      <c r="G178" s="49"/>
      <c r="H178" s="49"/>
      <c r="I178" s="36"/>
      <c r="J178" s="12"/>
      <c r="K178" s="36"/>
      <c r="L178" s="12"/>
    </row>
    <row r="179" spans="1:12" x14ac:dyDescent="0.4">
      <c r="A179" s="4" t="s">
        <v>162</v>
      </c>
      <c r="F179" s="49"/>
      <c r="G179" s="49"/>
      <c r="H179" s="49"/>
      <c r="I179" s="36"/>
      <c r="J179" s="12"/>
      <c r="K179" s="36"/>
      <c r="L179" s="12"/>
    </row>
    <row r="180" spans="1:12" x14ac:dyDescent="0.4">
      <c r="F180" s="8"/>
      <c r="G180" s="8"/>
      <c r="H180" s="8"/>
      <c r="J180" s="9"/>
      <c r="K180" s="23"/>
      <c r="L180" s="9"/>
    </row>
    <row r="181" spans="1:12" x14ac:dyDescent="0.4">
      <c r="F181" s="8"/>
      <c r="G181" s="8"/>
      <c r="H181" s="8"/>
      <c r="J181" s="9"/>
      <c r="K181" s="23"/>
      <c r="L181" s="9"/>
    </row>
    <row r="182" spans="1:12" x14ac:dyDescent="0.4">
      <c r="F182" s="8"/>
      <c r="G182" s="8"/>
      <c r="H182" s="8"/>
      <c r="J182" s="9"/>
      <c r="K182" s="23"/>
      <c r="L182" s="9"/>
    </row>
    <row r="183" spans="1:12" x14ac:dyDescent="0.4">
      <c r="F183" s="8"/>
      <c r="G183" s="8"/>
      <c r="H183" s="8"/>
      <c r="J183" s="9"/>
      <c r="K183" s="23"/>
      <c r="L183" s="9"/>
    </row>
    <row r="184" spans="1:12" x14ac:dyDescent="0.4">
      <c r="F184" s="8"/>
      <c r="G184" s="8"/>
      <c r="H184" s="8"/>
      <c r="J184" s="9"/>
      <c r="K184" s="23"/>
      <c r="L184" s="9"/>
    </row>
    <row r="185" spans="1:12" x14ac:dyDescent="0.4">
      <c r="F185" s="8"/>
      <c r="G185" s="8"/>
      <c r="H185" s="8"/>
      <c r="J185" s="9"/>
      <c r="K185" s="23"/>
      <c r="L185" s="9"/>
    </row>
    <row r="186" spans="1:12" x14ac:dyDescent="0.4">
      <c r="F186" s="8"/>
      <c r="G186" s="8"/>
      <c r="H186" s="8"/>
      <c r="J186" s="9"/>
      <c r="K186" s="23"/>
      <c r="L186" s="9"/>
    </row>
    <row r="187" spans="1:12" x14ac:dyDescent="0.4">
      <c r="F187" s="8"/>
      <c r="G187" s="8"/>
      <c r="H187" s="8"/>
      <c r="J187" s="9"/>
      <c r="K187" s="23"/>
      <c r="L187" s="9"/>
    </row>
    <row r="188" spans="1:12" x14ac:dyDescent="0.4">
      <c r="F188" s="8"/>
      <c r="G188" s="8"/>
      <c r="H188" s="8"/>
      <c r="J188" s="9"/>
      <c r="K188" s="23"/>
      <c r="L188" s="9"/>
    </row>
    <row r="189" spans="1:12" x14ac:dyDescent="0.4">
      <c r="F189" s="8"/>
      <c r="G189" s="8"/>
      <c r="H189" s="8"/>
      <c r="J189" s="9"/>
      <c r="K189" s="23"/>
      <c r="L189" s="9"/>
    </row>
    <row r="190" spans="1:12" x14ac:dyDescent="0.4">
      <c r="F190" s="8"/>
      <c r="G190" s="8"/>
      <c r="H190" s="8"/>
      <c r="J190" s="9"/>
      <c r="K190" s="23"/>
      <c r="L190" s="9"/>
    </row>
    <row r="191" spans="1:12" x14ac:dyDescent="0.4">
      <c r="F191" s="8"/>
      <c r="G191" s="8"/>
      <c r="H191" s="8"/>
      <c r="J191" s="9"/>
      <c r="K191" s="23"/>
      <c r="L191" s="9"/>
    </row>
    <row r="192" spans="1:12" x14ac:dyDescent="0.4">
      <c r="B192" s="10"/>
      <c r="D192" s="107"/>
      <c r="F192" s="9"/>
      <c r="G192" s="8"/>
      <c r="H192" s="9"/>
      <c r="I192" s="10"/>
      <c r="J192" s="9"/>
      <c r="K192" s="10"/>
      <c r="L192" s="9"/>
    </row>
    <row r="193" spans="1:12" x14ac:dyDescent="0.4">
      <c r="B193" s="10"/>
      <c r="D193" s="107"/>
      <c r="F193" s="9"/>
      <c r="G193" s="8"/>
      <c r="H193" s="9"/>
      <c r="I193" s="10"/>
      <c r="J193" s="9"/>
      <c r="K193" s="10"/>
      <c r="L193" s="9"/>
    </row>
    <row r="194" spans="1:12" x14ac:dyDescent="0.4">
      <c r="B194" s="10"/>
      <c r="D194" s="107"/>
      <c r="F194" s="9"/>
      <c r="G194" s="8"/>
      <c r="H194" s="9"/>
      <c r="I194" s="10"/>
      <c r="J194" s="9"/>
      <c r="K194" s="10"/>
      <c r="L194" s="9"/>
    </row>
    <row r="195" spans="1:12" x14ac:dyDescent="0.4">
      <c r="A195" s="6"/>
      <c r="B195" s="13" t="s">
        <v>21</v>
      </c>
      <c r="C195" s="6"/>
      <c r="D195" s="13"/>
      <c r="F195" s="13" t="s">
        <v>21</v>
      </c>
      <c r="I195" s="6"/>
      <c r="J195" s="6"/>
      <c r="K195" s="6"/>
      <c r="L195" s="6"/>
    </row>
    <row r="196" spans="1:12" x14ac:dyDescent="0.4">
      <c r="A196" s="6"/>
      <c r="B196" s="13"/>
      <c r="C196" s="6"/>
      <c r="D196" s="13"/>
      <c r="F196" s="13"/>
      <c r="I196" s="6"/>
      <c r="J196" s="6"/>
      <c r="K196" s="6"/>
      <c r="L196" s="6"/>
    </row>
    <row r="197" spans="1:12" x14ac:dyDescent="0.4">
      <c r="A197" s="6"/>
      <c r="B197" s="13"/>
      <c r="C197" s="6"/>
      <c r="D197" s="13"/>
      <c r="F197" s="13"/>
      <c r="I197" s="6"/>
      <c r="J197" s="6"/>
      <c r="K197" s="6"/>
      <c r="L197" s="6"/>
    </row>
    <row r="198" spans="1:12" x14ac:dyDescent="0.4">
      <c r="A198" s="114">
        <v>7</v>
      </c>
      <c r="B198" s="114"/>
      <c r="C198" s="114"/>
      <c r="D198" s="114"/>
      <c r="E198" s="114"/>
      <c r="F198" s="114"/>
      <c r="G198" s="114"/>
      <c r="H198" s="114"/>
      <c r="I198" s="114"/>
      <c r="J198" s="114"/>
      <c r="K198" s="114"/>
      <c r="L198" s="114"/>
    </row>
  </sheetData>
  <mergeCells count="34">
    <mergeCell ref="F6:H6"/>
    <mergeCell ref="A4:L4"/>
    <mergeCell ref="A51:L51"/>
    <mergeCell ref="J101:L101"/>
    <mergeCell ref="F5:L5"/>
    <mergeCell ref="J6:L6"/>
    <mergeCell ref="A198:L198"/>
    <mergeCell ref="A154:L154"/>
    <mergeCell ref="F156:L156"/>
    <mergeCell ref="F157:H157"/>
    <mergeCell ref="J157:L157"/>
    <mergeCell ref="F158:L158"/>
    <mergeCell ref="F106:H106"/>
    <mergeCell ref="J106:L106"/>
    <mergeCell ref="F107:L107"/>
    <mergeCell ref="A152:L152"/>
    <mergeCell ref="A153:L153"/>
    <mergeCell ref="A150:L150"/>
    <mergeCell ref="A104:L104"/>
    <mergeCell ref="F105:L105"/>
    <mergeCell ref="J1:L1"/>
    <mergeCell ref="A53:L53"/>
    <mergeCell ref="A100:L100"/>
    <mergeCell ref="F56:L56"/>
    <mergeCell ref="F57:H57"/>
    <mergeCell ref="J57:L57"/>
    <mergeCell ref="A54:L54"/>
    <mergeCell ref="A55:L55"/>
    <mergeCell ref="F58:L58"/>
    <mergeCell ref="F7:L7"/>
    <mergeCell ref="A2:L2"/>
    <mergeCell ref="A3:L3"/>
    <mergeCell ref="A102:L102"/>
    <mergeCell ref="A103:L103"/>
  </mergeCells>
  <phoneticPr fontId="0" type="noConversion"/>
  <conditionalFormatting sqref="F35:L35 E35:E38 I37:J37 L37 G37:G38 K37:K38 I38 E74:E77 G76:G77 I76:I77 K76:K77">
    <cfRule type="expression" priority="13" stopIfTrue="1">
      <formula>"if(E11&gt;0,#,##0;(#,##0),"-")"</formula>
    </cfRule>
  </conditionalFormatting>
  <conditionalFormatting sqref="F74:L74">
    <cfRule type="expression" priority="8" stopIfTrue="1">
      <formula>"if(E11&gt;0,#,##0;(#,##0),"-")"</formula>
    </cfRule>
  </conditionalFormatting>
  <conditionalFormatting sqref="F135:L135 E135:E138 I137:J137 L137 G137:G138 K137:K138 I138 E174:E177 G176:G177 I176:I177 K176:K177">
    <cfRule type="expression" priority="5" stopIfTrue="1">
      <formula>"if(E11&gt;0,#,##0;(#,##0),"-")"</formula>
    </cfRule>
  </conditionalFormatting>
  <conditionalFormatting sqref="F174:L174">
    <cfRule type="expression" priority="3" stopIfTrue="1">
      <formula>"if(E11&gt;0,#,##0;(#,##0),"-")"</formula>
    </cfRule>
  </conditionalFormatting>
  <pageMargins left="0.51181102362204722" right="0" top="0.59055118110236227" bottom="0" header="0.43307086614173229" footer="0"/>
  <pageSetup paperSize="9" scale="95" firstPageNumber="6" fitToHeight="4" orientation="portrait" useFirstPageNumber="1" r:id="rId1"/>
  <headerFooter alignWithMargins="0">
    <oddHeader>&amp;R&amp;"Angsana New,Regular"&amp;12(ยังไม่ได้ตรวจสอบ/สอบทานแล้ว)</oddHeader>
  </headerFooter>
  <rowBreaks count="3" manualBreakCount="3">
    <brk id="51" max="11" man="1"/>
    <brk id="100" max="11" man="1"/>
    <brk id="150" max="11" man="1"/>
  </rowBreaks>
  <ignoredErrors>
    <ignoredError sqref="G59 I59 K59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48"/>
  <sheetViews>
    <sheetView view="pageBreakPreview" zoomScaleNormal="86" zoomScaleSheetLayoutView="100" workbookViewId="0">
      <selection activeCell="A8" sqref="A8"/>
    </sheetView>
  </sheetViews>
  <sheetFormatPr defaultColWidth="9.140625" defaultRowHeight="18" x14ac:dyDescent="0.4"/>
  <cols>
    <col min="1" max="1" width="33" style="4" customWidth="1"/>
    <col min="2" max="2" width="6.5703125" style="4" customWidth="1"/>
    <col min="3" max="3" width="0.7109375" style="4" customWidth="1"/>
    <col min="4" max="4" width="12.85546875" style="4" bestFit="1" customWidth="1"/>
    <col min="5" max="5" width="1" style="4" customWidth="1"/>
    <col min="6" max="6" width="12" style="4" customWidth="1"/>
    <col min="7" max="7" width="1" style="4" customWidth="1"/>
    <col min="8" max="8" width="12.140625" style="4" customWidth="1"/>
    <col min="9" max="9" width="1" style="4" customWidth="1"/>
    <col min="10" max="10" width="12" style="4" bestFit="1" customWidth="1"/>
    <col min="11" max="11" width="1.140625" style="4" customWidth="1"/>
    <col min="12" max="12" width="13.42578125" style="4" customWidth="1"/>
    <col min="13" max="13" width="1" style="4" customWidth="1"/>
    <col min="14" max="14" width="12.140625" style="4" customWidth="1"/>
    <col min="15" max="15" width="1" style="4" customWidth="1"/>
    <col min="16" max="16" width="13.28515625" style="4" customWidth="1"/>
    <col min="17" max="17" width="1" style="4" customWidth="1"/>
    <col min="18" max="18" width="11.7109375" style="4" customWidth="1"/>
    <col min="19" max="19" width="1" style="4" customWidth="1"/>
    <col min="20" max="20" width="13.85546875" style="4" customWidth="1"/>
    <col min="21" max="21" width="0.7109375" style="4" customWidth="1"/>
    <col min="22" max="22" width="11.7109375" style="4" bestFit="1" customWidth="1"/>
    <col min="23" max="23" width="0.7109375" style="4" customWidth="1"/>
    <col min="24" max="24" width="13.42578125" style="4" customWidth="1"/>
    <col min="25" max="25" width="11.28515625" style="4" hidden="1" customWidth="1"/>
    <col min="26" max="26" width="10.5703125" style="4" customWidth="1"/>
    <col min="27" max="27" width="16.85546875" style="4" customWidth="1"/>
    <col min="28" max="16384" width="9.140625" style="4"/>
  </cols>
  <sheetData>
    <row r="1" spans="1:27" ht="16.5" customHeight="1" x14ac:dyDescent="0.4">
      <c r="V1" s="115" t="s">
        <v>166</v>
      </c>
      <c r="W1" s="115"/>
      <c r="X1" s="115"/>
    </row>
    <row r="2" spans="1:27" x14ac:dyDescent="0.4">
      <c r="A2" s="113" t="s">
        <v>52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7" x14ac:dyDescent="0.4">
      <c r="A3" s="113" t="s">
        <v>112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7" x14ac:dyDescent="0.4">
      <c r="A4" s="113" t="s">
        <v>34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7" x14ac:dyDescent="0.4">
      <c r="A5" s="113" t="s">
        <v>224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</row>
    <row r="6" spans="1:27" ht="5.45" customHeight="1" x14ac:dyDescent="0.4">
      <c r="A6" s="16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7" ht="17.25" customHeight="1" x14ac:dyDescent="0.4">
      <c r="A7" s="16"/>
      <c r="B7" s="3"/>
      <c r="C7" s="3"/>
      <c r="D7" s="116" t="s">
        <v>13</v>
      </c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</row>
    <row r="8" spans="1:27" x14ac:dyDescent="0.4">
      <c r="D8" s="7"/>
      <c r="E8" s="7"/>
      <c r="F8" s="7"/>
      <c r="G8" s="7"/>
      <c r="H8" s="7"/>
      <c r="I8" s="7"/>
      <c r="J8" s="111" t="s">
        <v>19</v>
      </c>
      <c r="K8" s="111"/>
      <c r="L8" s="111"/>
      <c r="M8" s="19"/>
      <c r="N8" s="117" t="s">
        <v>108</v>
      </c>
      <c r="O8" s="117"/>
      <c r="P8" s="117"/>
      <c r="Q8" s="117"/>
      <c r="R8" s="117"/>
      <c r="S8" s="19"/>
      <c r="T8" s="42"/>
      <c r="U8" s="42"/>
      <c r="V8" s="42" t="s">
        <v>93</v>
      </c>
    </row>
    <row r="9" spans="1:27" x14ac:dyDescent="0.4">
      <c r="D9" s="7"/>
      <c r="E9" s="7"/>
      <c r="F9" s="18" t="s">
        <v>145</v>
      </c>
      <c r="G9" s="7"/>
      <c r="H9" s="18"/>
      <c r="I9" s="7"/>
      <c r="J9" s="19"/>
      <c r="K9" s="19"/>
      <c r="L9" s="19"/>
      <c r="M9" s="19"/>
      <c r="N9" s="80" t="s">
        <v>129</v>
      </c>
      <c r="O9" s="19"/>
      <c r="P9" s="79" t="s">
        <v>132</v>
      </c>
      <c r="Q9" s="19"/>
      <c r="R9" s="83" t="s">
        <v>99</v>
      </c>
      <c r="S9" s="19"/>
      <c r="T9" s="79" t="s">
        <v>86</v>
      </c>
      <c r="U9" s="19"/>
      <c r="V9" s="19" t="s">
        <v>94</v>
      </c>
    </row>
    <row r="10" spans="1:27" x14ac:dyDescent="0.4">
      <c r="D10" s="20" t="s">
        <v>22</v>
      </c>
      <c r="E10" s="20"/>
      <c r="F10" s="18" t="s">
        <v>146</v>
      </c>
      <c r="G10" s="20"/>
      <c r="H10" s="18" t="s">
        <v>62</v>
      </c>
      <c r="I10" s="18"/>
      <c r="J10" s="31" t="s">
        <v>23</v>
      </c>
      <c r="K10" s="25"/>
      <c r="L10" s="74"/>
      <c r="M10" s="74"/>
      <c r="N10" s="82" t="s">
        <v>131</v>
      </c>
      <c r="O10" s="18"/>
      <c r="P10" s="80" t="s">
        <v>133</v>
      </c>
      <c r="Q10" s="18"/>
      <c r="R10" s="80" t="s">
        <v>100</v>
      </c>
      <c r="S10" s="74"/>
      <c r="T10" s="79" t="s">
        <v>87</v>
      </c>
      <c r="U10" s="19"/>
      <c r="V10" s="19" t="s">
        <v>95</v>
      </c>
    </row>
    <row r="11" spans="1:27" x14ac:dyDescent="0.4">
      <c r="B11" s="75" t="s">
        <v>40</v>
      </c>
      <c r="D11" s="26" t="s">
        <v>24</v>
      </c>
      <c r="E11" s="22"/>
      <c r="F11" s="77" t="s">
        <v>25</v>
      </c>
      <c r="G11" s="22"/>
      <c r="H11" s="77" t="s">
        <v>63</v>
      </c>
      <c r="I11" s="21"/>
      <c r="J11" s="32" t="s">
        <v>20</v>
      </c>
      <c r="K11" s="25"/>
      <c r="L11" s="76" t="s">
        <v>3</v>
      </c>
      <c r="M11" s="19"/>
      <c r="N11" s="81" t="s">
        <v>130</v>
      </c>
      <c r="O11" s="21"/>
      <c r="P11" s="81" t="s">
        <v>134</v>
      </c>
      <c r="Q11" s="21"/>
      <c r="R11" s="81" t="s">
        <v>107</v>
      </c>
      <c r="S11" s="19"/>
      <c r="T11" s="76"/>
      <c r="U11" s="19"/>
      <c r="V11" s="76" t="s">
        <v>96</v>
      </c>
      <c r="X11" s="75" t="s">
        <v>28</v>
      </c>
      <c r="AA11" s="21"/>
    </row>
    <row r="12" spans="1:27" x14ac:dyDescent="0.4">
      <c r="C12" s="21"/>
      <c r="J12" s="19"/>
      <c r="K12" s="21"/>
      <c r="L12" s="29"/>
      <c r="M12" s="29"/>
      <c r="N12" s="29"/>
      <c r="O12" s="29"/>
      <c r="P12" s="29"/>
      <c r="Q12" s="29"/>
      <c r="R12" s="29"/>
      <c r="S12" s="29"/>
      <c r="T12" s="29"/>
      <c r="U12" s="22"/>
      <c r="V12" s="22"/>
      <c r="X12" s="29"/>
    </row>
    <row r="13" spans="1:27" x14ac:dyDescent="0.4">
      <c r="A13" s="4" t="s">
        <v>201</v>
      </c>
      <c r="D13" s="12">
        <v>1031660147.25</v>
      </c>
      <c r="E13" s="12"/>
      <c r="F13" s="12">
        <v>669983717.94000006</v>
      </c>
      <c r="G13" s="12"/>
      <c r="H13" s="12">
        <v>29008465.079999998</v>
      </c>
      <c r="I13" s="12"/>
      <c r="J13" s="12">
        <v>97705272.879999995</v>
      </c>
      <c r="K13" s="12"/>
      <c r="L13" s="12">
        <v>1359033915.25</v>
      </c>
      <c r="M13" s="12"/>
      <c r="N13" s="12">
        <v>-8675530.0099999998</v>
      </c>
      <c r="O13" s="12"/>
      <c r="P13" s="12">
        <v>0</v>
      </c>
      <c r="Q13" s="12"/>
      <c r="R13" s="12">
        <f>+P13+N13</f>
        <v>-8675530.0099999998</v>
      </c>
      <c r="S13" s="12"/>
      <c r="T13" s="12">
        <f>SUM(D13:L13)+R13</f>
        <v>3178715988.3899999</v>
      </c>
      <c r="U13" s="12"/>
      <c r="V13" s="12">
        <v>171232833.56999999</v>
      </c>
      <c r="W13" s="36"/>
      <c r="X13" s="12">
        <f>+T13+V13</f>
        <v>3349948821.96</v>
      </c>
    </row>
    <row r="14" spans="1:27" ht="8.25" customHeight="1" x14ac:dyDescent="0.4"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7"/>
      <c r="X14" s="12"/>
    </row>
    <row r="15" spans="1:27" x14ac:dyDescent="0.4">
      <c r="A15" s="4" t="s">
        <v>113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7"/>
      <c r="X15" s="12"/>
    </row>
    <row r="16" spans="1:27" x14ac:dyDescent="0.4">
      <c r="A16" s="4" t="s">
        <v>172</v>
      </c>
      <c r="B16" s="6"/>
      <c r="D16" s="12">
        <f>16893908.91+27726.38+10983436.34+0.04</f>
        <v>27905071.669999998</v>
      </c>
      <c r="E16" s="12"/>
      <c r="F16" s="12">
        <f>12114556.17+103142.11+6062856.95</f>
        <v>18280555.23</v>
      </c>
      <c r="G16" s="12"/>
      <c r="H16" s="12">
        <f>-29008465.08</f>
        <v>-29008465.079999998</v>
      </c>
      <c r="I16" s="12"/>
      <c r="J16" s="12">
        <v>0</v>
      </c>
      <c r="K16" s="7"/>
      <c r="L16" s="12">
        <v>0</v>
      </c>
      <c r="M16" s="12"/>
      <c r="N16" s="12">
        <v>0</v>
      </c>
      <c r="O16" s="12"/>
      <c r="P16" s="12">
        <v>0</v>
      </c>
      <c r="Q16" s="12"/>
      <c r="R16" s="12">
        <f t="shared" ref="R16:R17" si="0">+P16+N16</f>
        <v>0</v>
      </c>
      <c r="S16" s="12"/>
      <c r="T16" s="12">
        <f t="shared" ref="T16" si="1">SUM(D16:L16)+R16</f>
        <v>17177161.82</v>
      </c>
      <c r="U16" s="12"/>
      <c r="V16" s="12">
        <v>0</v>
      </c>
      <c r="W16" s="7"/>
      <c r="X16" s="12">
        <f t="shared" ref="X16:X17" si="2">+T16+V16</f>
        <v>17177161.82</v>
      </c>
    </row>
    <row r="17" spans="1:26" x14ac:dyDescent="0.4">
      <c r="A17" s="4" t="s">
        <v>203</v>
      </c>
      <c r="B17" s="6">
        <v>24</v>
      </c>
      <c r="D17" s="12">
        <v>104835850.84</v>
      </c>
      <c r="E17" s="12"/>
      <c r="F17" s="12">
        <v>0</v>
      </c>
      <c r="G17" s="12"/>
      <c r="H17" s="12">
        <v>0</v>
      </c>
      <c r="I17" s="12"/>
      <c r="J17" s="12">
        <v>0</v>
      </c>
      <c r="K17" s="7"/>
      <c r="L17" s="12">
        <f>-D17</f>
        <v>-104835850.84</v>
      </c>
      <c r="M17" s="12"/>
      <c r="N17" s="12">
        <v>0</v>
      </c>
      <c r="O17" s="12"/>
      <c r="P17" s="12">
        <v>0</v>
      </c>
      <c r="Q17" s="12"/>
      <c r="R17" s="12">
        <f t="shared" si="0"/>
        <v>0</v>
      </c>
      <c r="S17" s="12"/>
      <c r="T17" s="12">
        <f t="shared" ref="T17" si="3">SUM(D17:L17)+R17</f>
        <v>0</v>
      </c>
      <c r="U17" s="12"/>
      <c r="V17" s="12">
        <v>0</v>
      </c>
      <c r="W17" s="7"/>
      <c r="X17" s="12">
        <f t="shared" si="2"/>
        <v>0</v>
      </c>
    </row>
    <row r="18" spans="1:26" x14ac:dyDescent="0.4">
      <c r="A18" s="4" t="s">
        <v>123</v>
      </c>
      <c r="B18" s="6">
        <v>24</v>
      </c>
      <c r="D18" s="12">
        <v>0</v>
      </c>
      <c r="E18" s="12"/>
      <c r="F18" s="12">
        <v>0</v>
      </c>
      <c r="G18" s="12"/>
      <c r="H18" s="12">
        <v>0</v>
      </c>
      <c r="I18" s="12"/>
      <c r="J18" s="12">
        <v>0</v>
      </c>
      <c r="K18" s="7"/>
      <c r="L18" s="12">
        <v>-41934415.479999997</v>
      </c>
      <c r="M18" s="12"/>
      <c r="N18" s="12">
        <v>0</v>
      </c>
      <c r="O18" s="12"/>
      <c r="P18" s="12">
        <v>0</v>
      </c>
      <c r="Q18" s="12"/>
      <c r="R18" s="12">
        <f>+P18+N18</f>
        <v>0</v>
      </c>
      <c r="S18" s="12"/>
      <c r="T18" s="12">
        <f>SUM(D18:L18)+R18</f>
        <v>-41934415.479999997</v>
      </c>
      <c r="U18" s="12"/>
      <c r="V18" s="12">
        <v>-67625880</v>
      </c>
      <c r="W18" s="7"/>
      <c r="X18" s="12">
        <f>+T18+V18</f>
        <v>-109560295.47999999</v>
      </c>
    </row>
    <row r="19" spans="1:26" x14ac:dyDescent="0.4">
      <c r="A19" s="4" t="s">
        <v>217</v>
      </c>
      <c r="B19" s="6"/>
      <c r="D19" s="12">
        <v>0</v>
      </c>
      <c r="E19" s="12"/>
      <c r="F19" s="12">
        <v>0</v>
      </c>
      <c r="G19" s="12"/>
      <c r="H19" s="12">
        <v>0</v>
      </c>
      <c r="I19" s="12"/>
      <c r="J19" s="12">
        <v>3803303.93</v>
      </c>
      <c r="K19" s="7"/>
      <c r="L19" s="12">
        <f>-J19</f>
        <v>-3803303.93</v>
      </c>
      <c r="M19" s="12"/>
      <c r="N19" s="12">
        <v>0</v>
      </c>
      <c r="O19" s="12"/>
      <c r="P19" s="12">
        <v>0</v>
      </c>
      <c r="Q19" s="12"/>
      <c r="R19" s="12">
        <f>+P19+N19</f>
        <v>0</v>
      </c>
      <c r="S19" s="12"/>
      <c r="T19" s="12">
        <f>SUM(D19:L19)+R19</f>
        <v>0</v>
      </c>
      <c r="U19" s="12"/>
      <c r="V19" s="12">
        <v>0</v>
      </c>
      <c r="W19" s="7"/>
      <c r="X19" s="12">
        <f>+T19+V19</f>
        <v>0</v>
      </c>
    </row>
    <row r="20" spans="1:26" x14ac:dyDescent="0.4">
      <c r="A20" s="4" t="s">
        <v>161</v>
      </c>
      <c r="B20" s="6"/>
      <c r="D20" s="12">
        <v>0</v>
      </c>
      <c r="E20" s="12"/>
      <c r="F20" s="12">
        <v>0</v>
      </c>
      <c r="G20" s="7"/>
      <c r="H20" s="12">
        <v>0</v>
      </c>
      <c r="I20" s="12"/>
      <c r="J20" s="12">
        <v>0</v>
      </c>
      <c r="K20" s="7"/>
      <c r="L20" s="12">
        <f>+'งบกำไรขาดทุน Q2_66'!H36</f>
        <v>-311810227.47999996</v>
      </c>
      <c r="M20" s="12"/>
      <c r="N20" s="12">
        <f>+'งบกำไรขาดทุน Q2_66'!H65</f>
        <v>9535850.2300000004</v>
      </c>
      <c r="O20" s="12"/>
      <c r="P20" s="12">
        <f>-P22</f>
        <v>-230282.4</v>
      </c>
      <c r="Q20" s="12"/>
      <c r="R20" s="12">
        <f>+P20+N20</f>
        <v>9305567.8300000001</v>
      </c>
      <c r="S20" s="12"/>
      <c r="T20" s="12">
        <f>SUM(D20:L20)+R20</f>
        <v>-302504659.64999998</v>
      </c>
      <c r="U20" s="12"/>
      <c r="V20" s="12">
        <v>-298747.53999999998</v>
      </c>
      <c r="W20" s="36"/>
      <c r="X20" s="12">
        <f>+T20+V20</f>
        <v>-302803407.19</v>
      </c>
    </row>
    <row r="21" spans="1:26" x14ac:dyDescent="0.4">
      <c r="A21" s="4" t="s">
        <v>152</v>
      </c>
      <c r="B21" s="6"/>
      <c r="D21" s="12"/>
      <c r="E21" s="12"/>
      <c r="F21" s="12"/>
      <c r="G21" s="7"/>
      <c r="H21" s="12"/>
      <c r="I21" s="12"/>
      <c r="J21" s="12"/>
      <c r="K21" s="7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36"/>
      <c r="X21" s="12"/>
    </row>
    <row r="22" spans="1:26" x14ac:dyDescent="0.4">
      <c r="A22" s="4" t="s">
        <v>153</v>
      </c>
      <c r="B22" s="6"/>
      <c r="D22" s="12">
        <v>0</v>
      </c>
      <c r="E22" s="12"/>
      <c r="F22" s="12">
        <v>0</v>
      </c>
      <c r="G22" s="12"/>
      <c r="H22" s="12">
        <v>0</v>
      </c>
      <c r="I22" s="12"/>
      <c r="J22" s="12">
        <v>0</v>
      </c>
      <c r="K22" s="7"/>
      <c r="L22" s="12">
        <v>-230282.4</v>
      </c>
      <c r="M22" s="12"/>
      <c r="N22" s="12">
        <v>0</v>
      </c>
      <c r="O22" s="12"/>
      <c r="P22" s="12">
        <f>-L22</f>
        <v>230282.4</v>
      </c>
      <c r="Q22" s="12"/>
      <c r="R22" s="12">
        <f>+P22+N22</f>
        <v>230282.4</v>
      </c>
      <c r="S22" s="12"/>
      <c r="T22" s="12">
        <f>SUM(D22:L22)+R22</f>
        <v>0</v>
      </c>
      <c r="U22" s="12"/>
      <c r="V22" s="12">
        <v>0</v>
      </c>
      <c r="W22" s="7"/>
      <c r="X22" s="12">
        <f>+T22+V22</f>
        <v>0</v>
      </c>
    </row>
    <row r="23" spans="1:26" ht="9" customHeight="1" x14ac:dyDescent="0.4">
      <c r="B23" s="6"/>
      <c r="D23" s="54"/>
      <c r="E23" s="12"/>
      <c r="F23" s="54"/>
      <c r="G23" s="36"/>
      <c r="H23" s="54"/>
      <c r="I23" s="12"/>
      <c r="J23" s="54"/>
      <c r="K23" s="52"/>
      <c r="L23" s="54"/>
      <c r="M23" s="12"/>
      <c r="N23" s="54"/>
      <c r="O23" s="12"/>
      <c r="P23" s="54"/>
      <c r="Q23" s="12"/>
      <c r="R23" s="54"/>
      <c r="S23" s="12"/>
      <c r="T23" s="54"/>
      <c r="U23" s="12"/>
      <c r="V23" s="54"/>
      <c r="W23" s="12"/>
      <c r="X23" s="54"/>
    </row>
    <row r="24" spans="1:26" ht="18.75" thickBot="1" x14ac:dyDescent="0.45">
      <c r="A24" s="4" t="s">
        <v>202</v>
      </c>
      <c r="D24" s="61">
        <f>SUM(D13:D23)</f>
        <v>1164401069.76</v>
      </c>
      <c r="E24" s="12"/>
      <c r="F24" s="61">
        <f>SUM(F13:F23)</f>
        <v>688264273.17000008</v>
      </c>
      <c r="G24" s="7"/>
      <c r="H24" s="61">
        <f>SUM(H13:H23)</f>
        <v>0</v>
      </c>
      <c r="I24" s="12"/>
      <c r="J24" s="61">
        <f>SUM(J13:J23)</f>
        <v>101508576.81</v>
      </c>
      <c r="K24" s="7"/>
      <c r="L24" s="61">
        <f>SUM(L13:L23)</f>
        <v>896419835.12</v>
      </c>
      <c r="M24" s="12"/>
      <c r="N24" s="61">
        <f>SUM(N13:N23)</f>
        <v>860320.22000000067</v>
      </c>
      <c r="O24" s="12"/>
      <c r="P24" s="61">
        <f>SUM(P13:P23)</f>
        <v>0</v>
      </c>
      <c r="Q24" s="12"/>
      <c r="R24" s="61">
        <f>SUM(R13:R23)</f>
        <v>860320.22000000032</v>
      </c>
      <c r="S24" s="12"/>
      <c r="T24" s="61">
        <f>SUM(T13:T23)</f>
        <v>2851454075.0799999</v>
      </c>
      <c r="U24" s="12"/>
      <c r="V24" s="61">
        <f>SUM(V13:V23)</f>
        <v>103308206.02999999</v>
      </c>
      <c r="W24" s="36"/>
      <c r="X24" s="61">
        <f>SUM(X13:X23)</f>
        <v>2954762281.1100001</v>
      </c>
    </row>
    <row r="25" spans="1:26" ht="11.25" customHeight="1" thickTop="1" x14ac:dyDescent="0.4">
      <c r="A25" s="47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12"/>
      <c r="U25" s="36"/>
      <c r="V25" s="36"/>
      <c r="W25" s="36"/>
      <c r="X25" s="36"/>
    </row>
    <row r="26" spans="1:26" x14ac:dyDescent="0.4">
      <c r="A26" s="4" t="s">
        <v>229</v>
      </c>
      <c r="D26" s="12">
        <v>1164401069.76</v>
      </c>
      <c r="E26" s="12"/>
      <c r="F26" s="12">
        <v>688264273.16999996</v>
      </c>
      <c r="G26" s="12"/>
      <c r="H26" s="12">
        <v>0</v>
      </c>
      <c r="I26" s="12"/>
      <c r="J26" s="12">
        <v>101508576.81</v>
      </c>
      <c r="K26" s="12"/>
      <c r="L26" s="12">
        <v>640369161.44000006</v>
      </c>
      <c r="M26" s="12"/>
      <c r="N26" s="12">
        <v>17740596.210000001</v>
      </c>
      <c r="O26" s="12"/>
      <c r="P26" s="12">
        <v>0</v>
      </c>
      <c r="Q26" s="12"/>
      <c r="R26" s="12">
        <f>+P26+N26</f>
        <v>17740596.210000001</v>
      </c>
      <c r="S26" s="12"/>
      <c r="T26" s="12">
        <f>SUM(D26:L26)+R26</f>
        <v>2612283677.3899999</v>
      </c>
      <c r="U26" s="12"/>
      <c r="V26" s="12">
        <v>62855854.490000002</v>
      </c>
      <c r="W26" s="36"/>
      <c r="X26" s="12">
        <f>+T26+V26</f>
        <v>2675139531.8799996</v>
      </c>
      <c r="Z26" s="47">
        <f>X26-'งบแสดงฐานะการเงิน Q2_66'!H117</f>
        <v>0</v>
      </c>
    </row>
    <row r="27" spans="1:26" ht="7.5" customHeight="1" x14ac:dyDescent="0.4"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7"/>
      <c r="X27" s="12"/>
    </row>
    <row r="28" spans="1:26" x14ac:dyDescent="0.4">
      <c r="A28" s="4" t="s">
        <v>113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7"/>
      <c r="X28" s="12"/>
    </row>
    <row r="29" spans="1:26" hidden="1" x14ac:dyDescent="0.4">
      <c r="A29" s="4" t="s">
        <v>172</v>
      </c>
      <c r="B29" s="6">
        <v>19</v>
      </c>
      <c r="D29" s="12">
        <v>0</v>
      </c>
      <c r="E29" s="12"/>
      <c r="F29" s="12">
        <v>0</v>
      </c>
      <c r="G29" s="12"/>
      <c r="H29" s="12">
        <v>0</v>
      </c>
      <c r="I29" s="12"/>
      <c r="J29" s="12">
        <v>0</v>
      </c>
      <c r="K29" s="7"/>
      <c r="L29" s="12">
        <v>0</v>
      </c>
      <c r="M29" s="12"/>
      <c r="N29" s="12">
        <v>0</v>
      </c>
      <c r="O29" s="12"/>
      <c r="P29" s="12">
        <v>0</v>
      </c>
      <c r="Q29" s="12"/>
      <c r="R29" s="12">
        <f t="shared" ref="R29:R31" si="4">+P29+N29</f>
        <v>0</v>
      </c>
      <c r="S29" s="12"/>
      <c r="T29" s="12">
        <f t="shared" ref="T29:T31" si="5">SUM(D29:L29)+R29</f>
        <v>0</v>
      </c>
      <c r="U29" s="12"/>
      <c r="V29" s="12">
        <v>0</v>
      </c>
      <c r="W29" s="7"/>
      <c r="X29" s="12">
        <f t="shared" ref="X29:X31" si="6">+T29+V29</f>
        <v>0</v>
      </c>
    </row>
    <row r="30" spans="1:26" hidden="1" x14ac:dyDescent="0.4">
      <c r="A30" s="4" t="s">
        <v>203</v>
      </c>
      <c r="B30" s="6">
        <v>19</v>
      </c>
      <c r="D30" s="12">
        <v>0</v>
      </c>
      <c r="E30" s="12"/>
      <c r="F30" s="12">
        <v>0</v>
      </c>
      <c r="G30" s="12"/>
      <c r="H30" s="12">
        <v>0</v>
      </c>
      <c r="I30" s="12"/>
      <c r="J30" s="12">
        <v>0</v>
      </c>
      <c r="K30" s="7"/>
      <c r="L30" s="12">
        <f>-D30</f>
        <v>0</v>
      </c>
      <c r="M30" s="12"/>
      <c r="N30" s="12">
        <v>0</v>
      </c>
      <c r="O30" s="12"/>
      <c r="P30" s="12">
        <v>0</v>
      </c>
      <c r="Q30" s="12"/>
      <c r="R30" s="12">
        <f t="shared" ref="R30" si="7">+P30+N30</f>
        <v>0</v>
      </c>
      <c r="S30" s="12"/>
      <c r="T30" s="12">
        <f t="shared" ref="T30" si="8">SUM(D30:L30)+R30</f>
        <v>0</v>
      </c>
      <c r="U30" s="12"/>
      <c r="V30" s="12">
        <v>0</v>
      </c>
      <c r="W30" s="7"/>
      <c r="X30" s="12">
        <f t="shared" ref="X30" si="9">+T30+V30</f>
        <v>0</v>
      </c>
    </row>
    <row r="31" spans="1:26" hidden="1" x14ac:dyDescent="0.4">
      <c r="A31" s="4" t="s">
        <v>173</v>
      </c>
      <c r="B31" s="6">
        <v>20</v>
      </c>
      <c r="D31" s="12">
        <v>0</v>
      </c>
      <c r="E31" s="12"/>
      <c r="F31" s="12">
        <v>0</v>
      </c>
      <c r="G31" s="12"/>
      <c r="H31" s="12">
        <v>0</v>
      </c>
      <c r="I31" s="12"/>
      <c r="J31" s="12">
        <v>0</v>
      </c>
      <c r="K31" s="7"/>
      <c r="L31" s="12">
        <v>0</v>
      </c>
      <c r="M31" s="12"/>
      <c r="N31" s="12">
        <v>0</v>
      </c>
      <c r="O31" s="12"/>
      <c r="P31" s="12">
        <v>0</v>
      </c>
      <c r="Q31" s="12"/>
      <c r="R31" s="12">
        <f t="shared" si="4"/>
        <v>0</v>
      </c>
      <c r="S31" s="12"/>
      <c r="T31" s="12">
        <f t="shared" si="5"/>
        <v>0</v>
      </c>
      <c r="U31" s="12"/>
      <c r="V31" s="12">
        <v>0</v>
      </c>
      <c r="W31" s="7"/>
      <c r="X31" s="12">
        <f t="shared" si="6"/>
        <v>0</v>
      </c>
    </row>
    <row r="32" spans="1:26" x14ac:dyDescent="0.4">
      <c r="A32" s="4" t="s">
        <v>128</v>
      </c>
      <c r="B32" s="6">
        <v>24</v>
      </c>
      <c r="D32" s="12">
        <v>0</v>
      </c>
      <c r="E32" s="12"/>
      <c r="F32" s="12">
        <v>0</v>
      </c>
      <c r="G32" s="12"/>
      <c r="H32" s="12">
        <v>0</v>
      </c>
      <c r="I32" s="12"/>
      <c r="J32" s="12">
        <v>0</v>
      </c>
      <c r="K32" s="7"/>
      <c r="L32" s="12">
        <v>-69862240.180000007</v>
      </c>
      <c r="M32" s="12"/>
      <c r="N32" s="12">
        <v>0</v>
      </c>
      <c r="O32" s="12"/>
      <c r="P32" s="12">
        <v>0</v>
      </c>
      <c r="Q32" s="12"/>
      <c r="R32" s="12">
        <f>+P32+N32</f>
        <v>0</v>
      </c>
      <c r="S32" s="12"/>
      <c r="T32" s="12">
        <f>SUM(D32:L32)+R32</f>
        <v>-69862240.180000007</v>
      </c>
      <c r="U32" s="12"/>
      <c r="V32" s="12">
        <v>0</v>
      </c>
      <c r="W32" s="7"/>
      <c r="X32" s="12">
        <f>+T32+V32</f>
        <v>-69862240.180000007</v>
      </c>
    </row>
    <row r="33" spans="1:26" hidden="1" x14ac:dyDescent="0.4">
      <c r="A33" s="4" t="s">
        <v>217</v>
      </c>
      <c r="B33" s="6"/>
      <c r="D33" s="12">
        <v>0</v>
      </c>
      <c r="E33" s="12"/>
      <c r="F33" s="12">
        <v>0</v>
      </c>
      <c r="G33" s="12"/>
      <c r="H33" s="12">
        <v>0</v>
      </c>
      <c r="I33" s="12"/>
      <c r="J33" s="12">
        <v>0</v>
      </c>
      <c r="K33" s="7"/>
      <c r="L33" s="12">
        <f>-J33</f>
        <v>0</v>
      </c>
      <c r="M33" s="12"/>
      <c r="N33" s="12">
        <v>0</v>
      </c>
      <c r="O33" s="12"/>
      <c r="P33" s="12">
        <v>0</v>
      </c>
      <c r="Q33" s="12"/>
      <c r="R33" s="12">
        <f>+P33+N33</f>
        <v>0</v>
      </c>
      <c r="S33" s="12"/>
      <c r="T33" s="12">
        <f>SUM(D33:L33)+R33</f>
        <v>0</v>
      </c>
      <c r="U33" s="12"/>
      <c r="V33" s="12">
        <v>0</v>
      </c>
      <c r="W33" s="7"/>
      <c r="X33" s="12">
        <f>+T33+V33</f>
        <v>0</v>
      </c>
    </row>
    <row r="34" spans="1:26" x14ac:dyDescent="0.4">
      <c r="A34" s="4" t="s">
        <v>161</v>
      </c>
      <c r="B34" s="6"/>
      <c r="D34" s="12">
        <v>0</v>
      </c>
      <c r="E34" s="12"/>
      <c r="F34" s="12">
        <v>0</v>
      </c>
      <c r="G34" s="12"/>
      <c r="H34" s="12">
        <v>0</v>
      </c>
      <c r="I34" s="12"/>
      <c r="J34" s="12">
        <v>0</v>
      </c>
      <c r="K34" s="12"/>
      <c r="L34" s="12">
        <f>+'งบกำไรขาดทุน Q2_66'!F36</f>
        <v>72543989.200000018</v>
      </c>
      <c r="M34" s="12"/>
      <c r="N34" s="12">
        <f>+'งบกำไรขาดทุน Q2_66'!F65</f>
        <v>1032496.18</v>
      </c>
      <c r="O34" s="12"/>
      <c r="P34" s="12">
        <f>+'งบกำไรขาดทุน Q2_66'!F68+'งบกำไรขาดทุน Q2_66'!F69</f>
        <v>0</v>
      </c>
      <c r="Q34" s="12"/>
      <c r="R34" s="12">
        <f>+P34+N34</f>
        <v>1032496.18</v>
      </c>
      <c r="S34" s="12"/>
      <c r="T34" s="12">
        <f>SUM(D34:L34)+R34</f>
        <v>73576485.380000025</v>
      </c>
      <c r="U34" s="12"/>
      <c r="V34" s="12">
        <f>+'งบกำไรขาดทุน Q2_66'!F37</f>
        <v>-373708.58</v>
      </c>
      <c r="W34" s="12"/>
      <c r="X34" s="12">
        <f>+T34+V34</f>
        <v>73202776.800000027</v>
      </c>
    </row>
    <row r="35" spans="1:26" hidden="1" x14ac:dyDescent="0.4">
      <c r="A35" s="4" t="s">
        <v>197</v>
      </c>
      <c r="B35" s="6"/>
      <c r="D35" s="12"/>
      <c r="E35" s="12"/>
      <c r="F35" s="12"/>
      <c r="G35" s="7"/>
      <c r="H35" s="12"/>
      <c r="I35" s="12"/>
      <c r="J35" s="12"/>
      <c r="K35" s="7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36"/>
      <c r="X35" s="12"/>
    </row>
    <row r="36" spans="1:26" hidden="1" x14ac:dyDescent="0.4">
      <c r="A36" s="4" t="s">
        <v>198</v>
      </c>
      <c r="B36" s="6"/>
      <c r="D36" s="12">
        <v>0</v>
      </c>
      <c r="E36" s="12"/>
      <c r="F36" s="12">
        <v>0</v>
      </c>
      <c r="G36" s="12"/>
      <c r="H36" s="12">
        <v>0</v>
      </c>
      <c r="I36" s="12"/>
      <c r="J36" s="12">
        <v>0</v>
      </c>
      <c r="K36" s="7"/>
      <c r="L36" s="12">
        <f>-P36</f>
        <v>0</v>
      </c>
      <c r="M36" s="12"/>
      <c r="N36" s="12">
        <v>0</v>
      </c>
      <c r="O36" s="12"/>
      <c r="P36" s="12">
        <f>-P34</f>
        <v>0</v>
      </c>
      <c r="Q36" s="12"/>
      <c r="R36" s="12">
        <f>+P36+N36</f>
        <v>0</v>
      </c>
      <c r="S36" s="12"/>
      <c r="T36" s="12">
        <f>SUM(D36:L36)+R36</f>
        <v>0</v>
      </c>
      <c r="U36" s="12"/>
      <c r="V36" s="12">
        <v>0</v>
      </c>
      <c r="W36" s="7"/>
      <c r="X36" s="12">
        <f>+T36+V36</f>
        <v>0</v>
      </c>
    </row>
    <row r="37" spans="1:26" ht="12" customHeight="1" x14ac:dyDescent="0.4">
      <c r="B37" s="6"/>
      <c r="D37" s="54"/>
      <c r="E37" s="12"/>
      <c r="F37" s="54"/>
      <c r="G37" s="36"/>
      <c r="H37" s="54"/>
      <c r="I37" s="12"/>
      <c r="J37" s="54"/>
      <c r="K37" s="52"/>
      <c r="L37" s="54"/>
      <c r="M37" s="12"/>
      <c r="N37" s="54"/>
      <c r="O37" s="12"/>
      <c r="P37" s="54"/>
      <c r="Q37" s="12"/>
      <c r="R37" s="54"/>
      <c r="S37" s="12"/>
      <c r="T37" s="54"/>
      <c r="U37" s="12"/>
      <c r="V37" s="54"/>
      <c r="W37" s="12"/>
      <c r="X37" s="54"/>
    </row>
    <row r="38" spans="1:26" ht="18.75" thickBot="1" x14ac:dyDescent="0.45">
      <c r="A38" s="4" t="s">
        <v>230</v>
      </c>
      <c r="D38" s="61">
        <f>SUM(D26:D37)</f>
        <v>1164401069.76</v>
      </c>
      <c r="E38" s="12"/>
      <c r="F38" s="61">
        <f>SUM(F26:F37)</f>
        <v>688264273.16999996</v>
      </c>
      <c r="G38" s="7"/>
      <c r="H38" s="61">
        <f>SUM(H26:H37)</f>
        <v>0</v>
      </c>
      <c r="I38" s="12"/>
      <c r="J38" s="61">
        <f>SUM(J26:J37)</f>
        <v>101508576.81</v>
      </c>
      <c r="K38" s="7"/>
      <c r="L38" s="61">
        <f>SUM(L26:L37)</f>
        <v>643050910.46000004</v>
      </c>
      <c r="M38" s="12"/>
      <c r="N38" s="61">
        <f>SUM(N26:N37)</f>
        <v>18773092.390000001</v>
      </c>
      <c r="O38" s="12"/>
      <c r="P38" s="61">
        <f>SUM(P26:P37)</f>
        <v>0</v>
      </c>
      <c r="Q38" s="12"/>
      <c r="R38" s="61">
        <f>SUM(R26:R37)</f>
        <v>18773092.390000001</v>
      </c>
      <c r="S38" s="12"/>
      <c r="T38" s="61">
        <f>SUM(T26:T37)</f>
        <v>2615997922.5900002</v>
      </c>
      <c r="U38" s="12"/>
      <c r="V38" s="61">
        <f>SUM(V26:V37)</f>
        <v>62482145.910000004</v>
      </c>
      <c r="W38" s="36"/>
      <c r="X38" s="61">
        <f>SUM(X26:X37)</f>
        <v>2678480068.5</v>
      </c>
      <c r="Z38" s="47">
        <f>X38-'งบแสดงฐานะการเงิน Q2_66'!F117</f>
        <v>0</v>
      </c>
    </row>
    <row r="39" spans="1:26" ht="12.75" customHeight="1" thickTop="1" x14ac:dyDescent="0.4"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12"/>
      <c r="U39" s="36"/>
      <c r="V39" s="36"/>
      <c r="W39" s="36"/>
      <c r="X39" s="36"/>
    </row>
    <row r="40" spans="1:26" x14ac:dyDescent="0.4">
      <c r="A40" s="4" t="s">
        <v>162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7"/>
      <c r="W40" s="36"/>
      <c r="X40" s="36"/>
    </row>
    <row r="41" spans="1:26" x14ac:dyDescent="0.4"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7"/>
      <c r="W41" s="36"/>
      <c r="X41" s="36"/>
    </row>
    <row r="42" spans="1:26" x14ac:dyDescent="0.4"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</row>
    <row r="43" spans="1:26" x14ac:dyDescent="0.4"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</row>
    <row r="44" spans="1:26" x14ac:dyDescent="0.4"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</row>
    <row r="45" spans="1:26" x14ac:dyDescent="0.4">
      <c r="V45" s="7"/>
      <c r="X45" s="30"/>
    </row>
    <row r="46" spans="1:26" s="1" customFormat="1" x14ac:dyDescent="0.4">
      <c r="A46" s="13" t="s">
        <v>21</v>
      </c>
      <c r="C46" s="6"/>
      <c r="D46" s="13"/>
      <c r="E46" s="6"/>
      <c r="F46" s="6"/>
      <c r="G46" s="6"/>
      <c r="H46" s="13" t="s">
        <v>21</v>
      </c>
      <c r="I46" s="13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Z46" s="2"/>
    </row>
    <row r="47" spans="1:26" s="1" customFormat="1" ht="27" customHeight="1" x14ac:dyDescent="0.4">
      <c r="A47" s="114"/>
      <c r="B47" s="114"/>
      <c r="D47" s="13"/>
      <c r="E47" s="13"/>
      <c r="F47" s="13"/>
      <c r="G47" s="13"/>
      <c r="H47" s="13"/>
      <c r="I47" s="13"/>
      <c r="J47" s="13"/>
      <c r="K47" s="13"/>
      <c r="L47" s="6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Z47" s="2"/>
    </row>
    <row r="48" spans="1:26" ht="17.25" customHeight="1" x14ac:dyDescent="0.4">
      <c r="A48" s="14"/>
    </row>
  </sheetData>
  <mergeCells count="9">
    <mergeCell ref="V1:X1"/>
    <mergeCell ref="A47:B47"/>
    <mergeCell ref="J8:L8"/>
    <mergeCell ref="A2:X2"/>
    <mergeCell ref="A3:X3"/>
    <mergeCell ref="A4:X4"/>
    <mergeCell ref="A5:X5"/>
    <mergeCell ref="D7:X7"/>
    <mergeCell ref="N8:R8"/>
  </mergeCells>
  <phoneticPr fontId="0" type="noConversion"/>
  <printOptions horizontalCentered="1"/>
  <pageMargins left="0" right="0" top="0.43307086614173229" bottom="0.23622047244094491" header="0.31496062992125984" footer="0.31496062992125984"/>
  <pageSetup paperSize="9" scale="83" orientation="landscape" r:id="rId1"/>
  <headerFooter alignWithMargins="0">
    <oddFooter>&amp;C&amp;"Angsana New,Regular"4</oddFooter>
  </headerFooter>
  <colBreaks count="1" manualBreakCount="1">
    <brk id="2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4"/>
  <sheetViews>
    <sheetView view="pageBreakPreview" zoomScaleNormal="100" zoomScaleSheetLayoutView="100" workbookViewId="0">
      <selection activeCell="A8" sqref="A8"/>
    </sheetView>
  </sheetViews>
  <sheetFormatPr defaultColWidth="9.140625" defaultRowHeight="18" x14ac:dyDescent="0.4"/>
  <cols>
    <col min="1" max="1" width="39.28515625" style="4" customWidth="1"/>
    <col min="2" max="2" width="6.5703125" style="4" customWidth="1"/>
    <col min="3" max="3" width="1.42578125" style="4" customWidth="1"/>
    <col min="4" max="4" width="12.85546875" style="4" customWidth="1"/>
    <col min="5" max="5" width="1.140625" style="4" customWidth="1"/>
    <col min="6" max="6" width="12.7109375" style="4" customWidth="1"/>
    <col min="7" max="7" width="1.42578125" style="4" customWidth="1"/>
    <col min="8" max="8" width="12.42578125" style="4" customWidth="1"/>
    <col min="9" max="9" width="1.42578125" style="4" customWidth="1"/>
    <col min="10" max="10" width="12.85546875" style="4" customWidth="1"/>
    <col min="11" max="11" width="1.42578125" style="4" customWidth="1"/>
    <col min="12" max="12" width="13.7109375" style="4" customWidth="1"/>
    <col min="13" max="13" width="1.5703125" style="4" customWidth="1"/>
    <col min="14" max="14" width="15.7109375" style="4" customWidth="1"/>
    <col min="15" max="15" width="1.42578125" style="4" customWidth="1"/>
    <col min="16" max="16" width="14.5703125" style="4" customWidth="1"/>
    <col min="17" max="17" width="11.85546875" style="4" bestFit="1" customWidth="1"/>
    <col min="18" max="18" width="10.5703125" style="4" bestFit="1" customWidth="1"/>
    <col min="19" max="16384" width="9.140625" style="4"/>
  </cols>
  <sheetData>
    <row r="1" spans="1:17" ht="17.25" customHeight="1" x14ac:dyDescent="0.4">
      <c r="L1" s="115" t="s">
        <v>166</v>
      </c>
      <c r="M1" s="115"/>
      <c r="N1" s="115"/>
      <c r="O1" s="115"/>
      <c r="P1" s="115"/>
    </row>
    <row r="2" spans="1:17" x14ac:dyDescent="0.4">
      <c r="A2" s="108" t="s">
        <v>52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28"/>
    </row>
    <row r="3" spans="1:17" x14ac:dyDescent="0.4">
      <c r="A3" s="113" t="s">
        <v>112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1:17" s="34" customFormat="1" x14ac:dyDescent="0.4">
      <c r="A4" s="113" t="s">
        <v>35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</row>
    <row r="5" spans="1:17" x14ac:dyDescent="0.4">
      <c r="A5" s="113" t="s">
        <v>224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</row>
    <row r="6" spans="1:17" ht="8.25" customHeight="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7" x14ac:dyDescent="0.4">
      <c r="D7" s="118" t="s">
        <v>13</v>
      </c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</row>
    <row r="8" spans="1:17" x14ac:dyDescent="0.4">
      <c r="D8" s="7"/>
      <c r="E8" s="7"/>
      <c r="F8" s="7"/>
      <c r="G8" s="7"/>
      <c r="H8" s="7"/>
      <c r="I8" s="7"/>
      <c r="J8" s="111" t="s">
        <v>61</v>
      </c>
      <c r="K8" s="111"/>
      <c r="L8" s="111"/>
      <c r="M8" s="19"/>
      <c r="N8" s="32" t="s">
        <v>135</v>
      </c>
      <c r="O8" s="19"/>
    </row>
    <row r="9" spans="1:17" x14ac:dyDescent="0.4">
      <c r="D9" s="7"/>
      <c r="E9" s="7"/>
      <c r="F9" s="18" t="s">
        <v>145</v>
      </c>
      <c r="G9" s="7"/>
      <c r="H9" s="18"/>
      <c r="I9" s="7"/>
      <c r="J9" s="19"/>
      <c r="K9" s="19"/>
      <c r="L9" s="19"/>
      <c r="M9" s="19"/>
      <c r="N9" s="69" t="s">
        <v>132</v>
      </c>
      <c r="O9" s="19"/>
    </row>
    <row r="10" spans="1:17" x14ac:dyDescent="0.4">
      <c r="D10" s="20" t="s">
        <v>22</v>
      </c>
      <c r="E10" s="20"/>
      <c r="F10" s="18" t="s">
        <v>146</v>
      </c>
      <c r="G10" s="7"/>
      <c r="H10" s="18" t="s">
        <v>62</v>
      </c>
      <c r="I10" s="7"/>
      <c r="J10" s="74" t="s">
        <v>23</v>
      </c>
      <c r="K10" s="25"/>
      <c r="L10" s="74" t="s">
        <v>3</v>
      </c>
      <c r="M10" s="74"/>
      <c r="N10" s="67" t="s">
        <v>133</v>
      </c>
      <c r="O10" s="74"/>
    </row>
    <row r="11" spans="1:17" x14ac:dyDescent="0.4">
      <c r="B11" s="6"/>
      <c r="D11" s="26" t="s">
        <v>24</v>
      </c>
      <c r="E11" s="22"/>
      <c r="F11" s="77" t="s">
        <v>25</v>
      </c>
      <c r="G11" s="7"/>
      <c r="H11" s="77" t="s">
        <v>63</v>
      </c>
      <c r="I11" s="7"/>
      <c r="J11" s="76" t="s">
        <v>20</v>
      </c>
      <c r="K11" s="25"/>
      <c r="L11" s="76"/>
      <c r="M11" s="19"/>
      <c r="N11" s="68" t="s">
        <v>134</v>
      </c>
      <c r="O11" s="19"/>
      <c r="P11" s="75" t="s">
        <v>28</v>
      </c>
    </row>
    <row r="12" spans="1:17" ht="12" customHeight="1" x14ac:dyDescent="0.4">
      <c r="C12" s="21"/>
      <c r="J12" s="19"/>
      <c r="K12" s="21"/>
      <c r="L12" s="29"/>
      <c r="M12" s="29"/>
      <c r="N12" s="29"/>
      <c r="O12" s="22"/>
      <c r="P12" s="29"/>
    </row>
    <row r="13" spans="1:17" x14ac:dyDescent="0.4">
      <c r="A13" s="4" t="s">
        <v>201</v>
      </c>
      <c r="B13" s="6"/>
      <c r="D13" s="12">
        <v>1031660147.25</v>
      </c>
      <c r="E13" s="12"/>
      <c r="F13" s="12">
        <v>669983717.94000006</v>
      </c>
      <c r="G13" s="12"/>
      <c r="H13" s="12">
        <v>29008465.079999998</v>
      </c>
      <c r="I13" s="12"/>
      <c r="J13" s="12">
        <v>97705272.879999995</v>
      </c>
      <c r="K13" s="12"/>
      <c r="L13" s="12">
        <v>1136122775.5899999</v>
      </c>
      <c r="M13" s="12"/>
      <c r="N13" s="12">
        <v>0</v>
      </c>
      <c r="O13" s="12"/>
      <c r="P13" s="12">
        <f>SUM(D13:O13)</f>
        <v>2964480378.7399998</v>
      </c>
    </row>
    <row r="14" spans="1:17" ht="8.25" customHeight="1" x14ac:dyDescent="0.4"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7"/>
    </row>
    <row r="15" spans="1:17" x14ac:dyDescent="0.4">
      <c r="A15" s="4" t="s">
        <v>113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7" x14ac:dyDescent="0.4">
      <c r="A16" s="4" t="s">
        <v>172</v>
      </c>
      <c r="B16" s="6"/>
      <c r="D16" s="12">
        <f>16893908.91+27726.38+10983436.34+0.04</f>
        <v>27905071.669999998</v>
      </c>
      <c r="E16" s="12"/>
      <c r="F16" s="12">
        <f>12114556.17+103142.11+6062856.95</f>
        <v>18280555.23</v>
      </c>
      <c r="G16" s="12"/>
      <c r="H16" s="12">
        <f>-29008465.08</f>
        <v>-29008465.079999998</v>
      </c>
      <c r="I16" s="12"/>
      <c r="J16" s="12">
        <v>0</v>
      </c>
      <c r="K16" s="12"/>
      <c r="L16" s="12">
        <v>0</v>
      </c>
      <c r="M16" s="12"/>
      <c r="N16" s="12">
        <v>0</v>
      </c>
      <c r="O16" s="12"/>
      <c r="P16" s="12">
        <f t="shared" ref="P16" si="0">SUM(D16:O16)</f>
        <v>17177161.82</v>
      </c>
    </row>
    <row r="17" spans="1:17" x14ac:dyDescent="0.4">
      <c r="A17" s="4" t="s">
        <v>203</v>
      </c>
      <c r="B17" s="6">
        <v>24</v>
      </c>
      <c r="D17" s="12">
        <f>104835850.84</f>
        <v>104835850.84</v>
      </c>
      <c r="E17" s="12"/>
      <c r="F17" s="12">
        <v>0</v>
      </c>
      <c r="G17" s="12"/>
      <c r="H17" s="12">
        <v>0</v>
      </c>
      <c r="I17" s="12"/>
      <c r="J17" s="12">
        <v>0</v>
      </c>
      <c r="K17" s="12"/>
      <c r="L17" s="12">
        <f>-D17</f>
        <v>-104835850.84</v>
      </c>
      <c r="M17" s="12"/>
      <c r="N17" s="12">
        <v>0</v>
      </c>
      <c r="O17" s="12"/>
      <c r="P17" s="12">
        <f t="shared" ref="P17" si="1">SUM(D17:O17)</f>
        <v>0</v>
      </c>
    </row>
    <row r="18" spans="1:17" x14ac:dyDescent="0.4">
      <c r="A18" s="4" t="s">
        <v>122</v>
      </c>
      <c r="B18" s="6">
        <v>24</v>
      </c>
      <c r="D18" s="12">
        <v>0</v>
      </c>
      <c r="E18" s="12"/>
      <c r="F18" s="12">
        <v>0</v>
      </c>
      <c r="G18" s="12"/>
      <c r="H18" s="12">
        <v>0</v>
      </c>
      <c r="I18" s="12"/>
      <c r="J18" s="12">
        <v>0</v>
      </c>
      <c r="K18" s="12"/>
      <c r="L18" s="12">
        <v>-41934415.479999997</v>
      </c>
      <c r="M18" s="12"/>
      <c r="N18" s="12">
        <v>0</v>
      </c>
      <c r="O18" s="12"/>
      <c r="P18" s="12">
        <f>SUM(D18:O18)</f>
        <v>-41934415.479999997</v>
      </c>
    </row>
    <row r="19" spans="1:17" x14ac:dyDescent="0.4">
      <c r="A19" s="4" t="s">
        <v>116</v>
      </c>
      <c r="D19" s="12">
        <v>0</v>
      </c>
      <c r="E19" s="12"/>
      <c r="F19" s="12">
        <v>0</v>
      </c>
      <c r="G19" s="12"/>
      <c r="H19" s="12">
        <v>0</v>
      </c>
      <c r="I19" s="12"/>
      <c r="J19" s="12">
        <v>3803303.93</v>
      </c>
      <c r="K19" s="12"/>
      <c r="L19" s="12">
        <f>-J19</f>
        <v>-3803303.93</v>
      </c>
      <c r="M19" s="12"/>
      <c r="N19" s="12">
        <v>0</v>
      </c>
      <c r="O19" s="12"/>
      <c r="P19" s="12">
        <f>SUM(D19:O19)</f>
        <v>0</v>
      </c>
    </row>
    <row r="20" spans="1:17" x14ac:dyDescent="0.4">
      <c r="A20" s="4" t="s">
        <v>161</v>
      </c>
      <c r="D20" s="12">
        <v>0</v>
      </c>
      <c r="E20" s="12"/>
      <c r="F20" s="12">
        <v>0</v>
      </c>
      <c r="G20" s="12"/>
      <c r="H20" s="12">
        <v>0</v>
      </c>
      <c r="I20" s="12"/>
      <c r="J20" s="12">
        <v>0</v>
      </c>
      <c r="K20" s="12"/>
      <c r="L20" s="12">
        <f>+'งบกำไรขาดทุน Q2_66'!L36</f>
        <v>76066078.549999997</v>
      </c>
      <c r="M20" s="12"/>
      <c r="N20" s="12">
        <f>-N22</f>
        <v>0</v>
      </c>
      <c r="O20" s="12"/>
      <c r="P20" s="12">
        <f>SUM(D20:O20)</f>
        <v>76066078.549999997</v>
      </c>
    </row>
    <row r="21" spans="1:17" hidden="1" x14ac:dyDescent="0.4">
      <c r="A21" s="4" t="s">
        <v>152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1:17" hidden="1" x14ac:dyDescent="0.4">
      <c r="A22" s="4" t="s">
        <v>153</v>
      </c>
      <c r="B22" s="10"/>
      <c r="D22" s="12">
        <v>0</v>
      </c>
      <c r="E22" s="12"/>
      <c r="F22" s="12">
        <v>0</v>
      </c>
      <c r="G22" s="12"/>
      <c r="H22" s="12">
        <v>0</v>
      </c>
      <c r="I22" s="12"/>
      <c r="J22" s="12">
        <v>0</v>
      </c>
      <c r="K22" s="12"/>
      <c r="L22" s="12">
        <v>0</v>
      </c>
      <c r="M22" s="12"/>
      <c r="N22" s="12">
        <f>-L22</f>
        <v>0</v>
      </c>
      <c r="O22" s="12"/>
      <c r="P22" s="12">
        <f>SUM(D22:O22)</f>
        <v>0</v>
      </c>
    </row>
    <row r="23" spans="1:17" ht="9.75" customHeight="1" x14ac:dyDescent="0.4">
      <c r="D23" s="54"/>
      <c r="E23" s="12"/>
      <c r="F23" s="54"/>
      <c r="G23" s="12"/>
      <c r="H23" s="54"/>
      <c r="I23" s="12"/>
      <c r="J23" s="54"/>
      <c r="K23" s="12"/>
      <c r="L23" s="54"/>
      <c r="M23" s="12"/>
      <c r="N23" s="54"/>
      <c r="O23" s="12"/>
      <c r="P23" s="54"/>
    </row>
    <row r="24" spans="1:17" ht="18.75" thickBot="1" x14ac:dyDescent="0.45">
      <c r="A24" s="4" t="s">
        <v>202</v>
      </c>
      <c r="D24" s="61">
        <f>SUM(D13:D23)</f>
        <v>1164401069.76</v>
      </c>
      <c r="E24" s="12"/>
      <c r="F24" s="61">
        <f>SUM(F13:F23)</f>
        <v>688264273.17000008</v>
      </c>
      <c r="G24" s="12"/>
      <c r="H24" s="61">
        <f>SUM(H13:H23)</f>
        <v>0</v>
      </c>
      <c r="I24" s="12"/>
      <c r="J24" s="61">
        <f>SUM(J13:J23)</f>
        <v>101508576.81</v>
      </c>
      <c r="K24" s="12"/>
      <c r="L24" s="61">
        <f>SUM(L13:L23)</f>
        <v>1061615283.8899999</v>
      </c>
      <c r="M24" s="12"/>
      <c r="N24" s="61">
        <f>SUM(N13:N23)</f>
        <v>0</v>
      </c>
      <c r="O24" s="12"/>
      <c r="P24" s="61">
        <f>SUM(P13:P23)</f>
        <v>3015789203.6300001</v>
      </c>
      <c r="Q24" s="36"/>
    </row>
    <row r="25" spans="1:17" ht="11.25" customHeight="1" thickTop="1" x14ac:dyDescent="0.4">
      <c r="B25" s="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7"/>
      <c r="O25" s="36"/>
      <c r="P25" s="36"/>
      <c r="Q25" s="35"/>
    </row>
    <row r="26" spans="1:17" x14ac:dyDescent="0.4">
      <c r="A26" s="4" t="s">
        <v>229</v>
      </c>
      <c r="B26" s="6"/>
      <c r="D26" s="12">
        <v>1164401069.76</v>
      </c>
      <c r="E26" s="12"/>
      <c r="F26" s="12">
        <v>688264273.16999996</v>
      </c>
      <c r="G26" s="12"/>
      <c r="H26" s="12">
        <v>0</v>
      </c>
      <c r="I26" s="12"/>
      <c r="J26" s="12">
        <v>101508576.81</v>
      </c>
      <c r="K26" s="12"/>
      <c r="L26" s="12">
        <v>972483609.41999996</v>
      </c>
      <c r="M26" s="12"/>
      <c r="N26" s="12">
        <v>0</v>
      </c>
      <c r="O26" s="12"/>
      <c r="P26" s="12">
        <f>SUM(D26:O26)</f>
        <v>2926657529.1599998</v>
      </c>
      <c r="Q26" s="7">
        <f>P26-'งบแสดงฐานะการเงิน Q2_66'!L117</f>
        <v>0</v>
      </c>
    </row>
    <row r="27" spans="1:17" ht="8.25" customHeight="1" x14ac:dyDescent="0.4"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7"/>
    </row>
    <row r="28" spans="1:17" x14ac:dyDescent="0.4">
      <c r="A28" s="4" t="s">
        <v>113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1:17" hidden="1" x14ac:dyDescent="0.4">
      <c r="A29" s="4" t="s">
        <v>172</v>
      </c>
      <c r="B29" s="6">
        <v>19</v>
      </c>
      <c r="D29" s="12">
        <v>0</v>
      </c>
      <c r="E29" s="12"/>
      <c r="F29" s="12">
        <v>0</v>
      </c>
      <c r="G29" s="12"/>
      <c r="H29" s="12">
        <v>0</v>
      </c>
      <c r="I29" s="12"/>
      <c r="J29" s="12">
        <v>0</v>
      </c>
      <c r="K29" s="12"/>
      <c r="L29" s="12">
        <v>0</v>
      </c>
      <c r="M29" s="12"/>
      <c r="N29" s="12">
        <v>0</v>
      </c>
      <c r="O29" s="12"/>
      <c r="P29" s="12">
        <f t="shared" ref="P29:P31" si="2">SUM(D29:O29)</f>
        <v>0</v>
      </c>
    </row>
    <row r="30" spans="1:17" hidden="1" x14ac:dyDescent="0.4">
      <c r="A30" s="4" t="s">
        <v>203</v>
      </c>
      <c r="B30" s="6">
        <v>19</v>
      </c>
      <c r="D30" s="12">
        <v>0</v>
      </c>
      <c r="E30" s="12"/>
      <c r="F30" s="12">
        <v>0</v>
      </c>
      <c r="G30" s="12"/>
      <c r="H30" s="12">
        <v>0</v>
      </c>
      <c r="I30" s="12"/>
      <c r="J30" s="12">
        <v>0</v>
      </c>
      <c r="K30" s="12"/>
      <c r="L30" s="12">
        <f>-D30</f>
        <v>0</v>
      </c>
      <c r="M30" s="12"/>
      <c r="N30" s="12">
        <v>0</v>
      </c>
      <c r="O30" s="12"/>
      <c r="P30" s="12">
        <f t="shared" ref="P30" si="3">SUM(D30:O30)</f>
        <v>0</v>
      </c>
    </row>
    <row r="31" spans="1:17" hidden="1" x14ac:dyDescent="0.4">
      <c r="A31" s="4" t="s">
        <v>173</v>
      </c>
      <c r="B31" s="6">
        <v>20</v>
      </c>
      <c r="D31" s="12">
        <v>0</v>
      </c>
      <c r="E31" s="12"/>
      <c r="F31" s="12">
        <v>0</v>
      </c>
      <c r="G31" s="12"/>
      <c r="H31" s="12">
        <v>0</v>
      </c>
      <c r="I31" s="12"/>
      <c r="J31" s="12">
        <v>0</v>
      </c>
      <c r="K31" s="12"/>
      <c r="L31" s="12">
        <v>0</v>
      </c>
      <c r="M31" s="12"/>
      <c r="N31" s="12">
        <v>0</v>
      </c>
      <c r="O31" s="12"/>
      <c r="P31" s="12">
        <f t="shared" si="2"/>
        <v>0</v>
      </c>
    </row>
    <row r="32" spans="1:17" x14ac:dyDescent="0.4">
      <c r="A32" s="4" t="s">
        <v>98</v>
      </c>
      <c r="B32" s="6">
        <v>24</v>
      </c>
      <c r="D32" s="12">
        <v>0</v>
      </c>
      <c r="E32" s="12"/>
      <c r="F32" s="12">
        <v>0</v>
      </c>
      <c r="G32" s="12"/>
      <c r="H32" s="12">
        <v>0</v>
      </c>
      <c r="I32" s="12"/>
      <c r="J32" s="12">
        <v>0</v>
      </c>
      <c r="K32" s="12"/>
      <c r="L32" s="12">
        <v>-69862240.180000007</v>
      </c>
      <c r="M32" s="12"/>
      <c r="N32" s="12">
        <v>0</v>
      </c>
      <c r="O32" s="12"/>
      <c r="P32" s="12">
        <f>SUM(D32:O32)</f>
        <v>-69862240.180000007</v>
      </c>
    </row>
    <row r="33" spans="1:20" hidden="1" x14ac:dyDescent="0.4">
      <c r="A33" s="4" t="s">
        <v>217</v>
      </c>
      <c r="B33" s="6"/>
      <c r="D33" s="12">
        <v>0</v>
      </c>
      <c r="E33" s="12"/>
      <c r="F33" s="12">
        <v>0</v>
      </c>
      <c r="G33" s="12"/>
      <c r="H33" s="12">
        <v>0</v>
      </c>
      <c r="I33" s="12"/>
      <c r="J33" s="12">
        <v>0</v>
      </c>
      <c r="K33" s="12"/>
      <c r="L33" s="12">
        <f>-J33</f>
        <v>0</v>
      </c>
      <c r="M33" s="12"/>
      <c r="N33" s="12">
        <v>0</v>
      </c>
      <c r="O33" s="12"/>
      <c r="P33" s="12">
        <f>SUM(D33:O33)</f>
        <v>0</v>
      </c>
    </row>
    <row r="34" spans="1:20" x14ac:dyDescent="0.4">
      <c r="A34" s="4" t="s">
        <v>161</v>
      </c>
      <c r="D34" s="12">
        <v>0</v>
      </c>
      <c r="E34" s="12"/>
      <c r="F34" s="12">
        <v>0</v>
      </c>
      <c r="G34" s="12"/>
      <c r="H34" s="12">
        <v>0</v>
      </c>
      <c r="I34" s="12"/>
      <c r="J34" s="12">
        <v>0</v>
      </c>
      <c r="K34" s="12"/>
      <c r="L34" s="12">
        <f>+'งบกำไรขาดทุน Q2_66'!J36</f>
        <v>30868730.050000027</v>
      </c>
      <c r="M34" s="12"/>
      <c r="N34" s="12">
        <f>+'งบกำไรขาดทุน Q2_66'!J70</f>
        <v>0</v>
      </c>
      <c r="O34" s="12"/>
      <c r="P34" s="12">
        <f>SUM(D34:O34)</f>
        <v>30868730.050000027</v>
      </c>
    </row>
    <row r="35" spans="1:20" hidden="1" x14ac:dyDescent="0.4">
      <c r="A35" s="4" t="s">
        <v>152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1:20" hidden="1" x14ac:dyDescent="0.4">
      <c r="A36" s="4" t="s">
        <v>153</v>
      </c>
      <c r="D36" s="12">
        <v>0</v>
      </c>
      <c r="E36" s="12"/>
      <c r="F36" s="12">
        <v>0</v>
      </c>
      <c r="G36" s="12"/>
      <c r="H36" s="12">
        <v>0</v>
      </c>
      <c r="I36" s="12"/>
      <c r="J36" s="12">
        <v>0</v>
      </c>
      <c r="K36" s="12"/>
      <c r="L36" s="12">
        <f>-N36</f>
        <v>0</v>
      </c>
      <c r="M36" s="12"/>
      <c r="N36" s="12">
        <f>-N34</f>
        <v>0</v>
      </c>
      <c r="O36" s="12"/>
      <c r="P36" s="12">
        <f>SUM(D36:O36)</f>
        <v>0</v>
      </c>
    </row>
    <row r="37" spans="1:20" ht="9.75" customHeight="1" x14ac:dyDescent="0.4">
      <c r="D37" s="54"/>
      <c r="E37" s="12"/>
      <c r="F37" s="54"/>
      <c r="G37" s="12"/>
      <c r="H37" s="54"/>
      <c r="I37" s="12"/>
      <c r="J37" s="54"/>
      <c r="K37" s="12"/>
      <c r="L37" s="54"/>
      <c r="M37" s="12"/>
      <c r="N37" s="54"/>
      <c r="O37" s="12"/>
      <c r="P37" s="54"/>
    </row>
    <row r="38" spans="1:20" ht="18.75" thickBot="1" x14ac:dyDescent="0.45">
      <c r="A38" s="4" t="s">
        <v>230</v>
      </c>
      <c r="D38" s="61">
        <f>SUM(D26:D37)</f>
        <v>1164401069.76</v>
      </c>
      <c r="E38" s="12"/>
      <c r="F38" s="61">
        <f>SUM(F26:F37)</f>
        <v>688264273.16999996</v>
      </c>
      <c r="G38" s="12"/>
      <c r="H38" s="61">
        <f>SUM(H26:H37)</f>
        <v>0</v>
      </c>
      <c r="I38" s="12"/>
      <c r="J38" s="61">
        <f>SUM(J26:J37)</f>
        <v>101508576.81</v>
      </c>
      <c r="K38" s="12"/>
      <c r="L38" s="61">
        <f>SUM(L26:L37)</f>
        <v>933490099.29000008</v>
      </c>
      <c r="M38" s="12"/>
      <c r="N38" s="61">
        <f>SUM(N26:N37)</f>
        <v>0</v>
      </c>
      <c r="O38" s="12"/>
      <c r="P38" s="61">
        <f>SUM(P26:P37)</f>
        <v>2887664019.0300002</v>
      </c>
      <c r="Q38" s="36">
        <f>P38-'งบแสดงฐานะการเงิน Q2_66'!J117</f>
        <v>0</v>
      </c>
    </row>
    <row r="39" spans="1:20" ht="9" customHeight="1" thickTop="1" x14ac:dyDescent="0.4"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20" x14ac:dyDescent="0.4">
      <c r="A40" s="4" t="s">
        <v>162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20" x14ac:dyDescent="0.4"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</row>
    <row r="42" spans="1:20" x14ac:dyDescent="0.4"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</row>
    <row r="43" spans="1:20" s="1" customFormat="1" x14ac:dyDescent="0.4">
      <c r="A43" s="13" t="s">
        <v>21</v>
      </c>
      <c r="C43" s="6"/>
      <c r="D43" s="13"/>
      <c r="E43" s="6"/>
      <c r="F43" s="6"/>
      <c r="G43" s="6"/>
      <c r="H43" s="13" t="s">
        <v>21</v>
      </c>
      <c r="I43" s="6"/>
      <c r="J43" s="6"/>
      <c r="K43" s="6"/>
      <c r="L43" s="6"/>
      <c r="M43" s="6"/>
      <c r="N43" s="6"/>
      <c r="O43" s="6"/>
      <c r="P43" s="6"/>
      <c r="Q43" s="6"/>
      <c r="T43" s="2"/>
    </row>
    <row r="44" spans="1:20" s="1" customFormat="1" ht="15.75" customHeight="1" x14ac:dyDescent="0.4">
      <c r="A44" s="114"/>
      <c r="B44" s="114"/>
      <c r="D44" s="13"/>
      <c r="E44" s="13"/>
      <c r="F44" s="13"/>
      <c r="G44" s="13"/>
      <c r="H44" s="6"/>
      <c r="I44" s="13"/>
      <c r="J44" s="13"/>
      <c r="K44" s="13"/>
      <c r="L44" s="13"/>
      <c r="M44" s="13"/>
      <c r="N44" s="13"/>
      <c r="O44" s="13"/>
      <c r="P44" s="13"/>
      <c r="Q44" s="13"/>
      <c r="T44" s="2"/>
    </row>
  </sheetData>
  <mergeCells count="8">
    <mergeCell ref="L1:P1"/>
    <mergeCell ref="A44:B44"/>
    <mergeCell ref="D7:P7"/>
    <mergeCell ref="A2:P2"/>
    <mergeCell ref="A3:P3"/>
    <mergeCell ref="A4:P4"/>
    <mergeCell ref="A5:P5"/>
    <mergeCell ref="J8:L8"/>
  </mergeCells>
  <phoneticPr fontId="0" type="noConversion"/>
  <printOptions horizontalCentered="1"/>
  <pageMargins left="0.47244094488188998" right="0.35433070866141703" top="0.511811023622047" bottom="0.23622047244094499" header="0.35433070866141703" footer="0"/>
  <pageSetup paperSize="9" scale="88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33"/>
  <sheetViews>
    <sheetView view="pageBreakPreview" zoomScaleNormal="100" zoomScaleSheetLayoutView="100" workbookViewId="0">
      <selection activeCell="D6" sqref="D6"/>
    </sheetView>
  </sheetViews>
  <sheetFormatPr defaultColWidth="9.140625" defaultRowHeight="18" x14ac:dyDescent="0.4"/>
  <cols>
    <col min="1" max="3" width="2.7109375" style="10" customWidth="1"/>
    <col min="4" max="4" width="40.42578125" style="10" customWidth="1"/>
    <col min="5" max="5" width="6.42578125" style="6" customWidth="1"/>
    <col min="6" max="6" width="0.7109375" style="6" customWidth="1"/>
    <col min="7" max="7" width="13.5703125" style="10" customWidth="1"/>
    <col min="8" max="8" width="0.7109375" style="10" customWidth="1"/>
    <col min="9" max="9" width="13.28515625" style="10" customWidth="1"/>
    <col min="10" max="10" width="0.5703125" style="10" customWidth="1"/>
    <col min="11" max="11" width="13.85546875" style="10" customWidth="1"/>
    <col min="12" max="12" width="0.7109375" style="10" customWidth="1"/>
    <col min="13" max="13" width="14" style="10" customWidth="1"/>
    <col min="14" max="14" width="1.7109375" style="10" customWidth="1"/>
    <col min="15" max="15" width="12.7109375" style="10" hidden="1" customWidth="1"/>
    <col min="16" max="16" width="13.28515625" style="10" hidden="1" customWidth="1"/>
    <col min="17" max="17" width="9.140625" style="10"/>
    <col min="18" max="18" width="10.140625" style="10" customWidth="1"/>
    <col min="19" max="16384" width="9.140625" style="10"/>
  </cols>
  <sheetData>
    <row r="1" spans="1:15" x14ac:dyDescent="0.4">
      <c r="K1" s="119" t="s">
        <v>166</v>
      </c>
      <c r="L1" s="119"/>
      <c r="M1" s="119"/>
    </row>
    <row r="2" spans="1:15" x14ac:dyDescent="0.4">
      <c r="A2" s="108" t="s">
        <v>52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5" x14ac:dyDescent="0.4">
      <c r="A3" s="113" t="s">
        <v>29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5" x14ac:dyDescent="0.4">
      <c r="A4" s="113" t="str">
        <f>+'งบกำไรขาดทุน Q2_66'!A4:L4</f>
        <v>สำหรับงวดหกเดือนสิ้นสุดวันที่ 30 มิถุนายน 2566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5" x14ac:dyDescent="0.4">
      <c r="A5" s="3"/>
      <c r="B5" s="3"/>
      <c r="C5" s="3"/>
      <c r="D5" s="3"/>
      <c r="E5" s="3"/>
      <c r="F5" s="3"/>
      <c r="G5" s="116" t="s">
        <v>13</v>
      </c>
      <c r="H5" s="116"/>
      <c r="I5" s="116"/>
      <c r="J5" s="116"/>
      <c r="K5" s="116"/>
      <c r="L5" s="116"/>
      <c r="M5" s="116"/>
    </row>
    <row r="6" spans="1:15" x14ac:dyDescent="0.4">
      <c r="G6" s="116" t="s">
        <v>34</v>
      </c>
      <c r="H6" s="116"/>
      <c r="I6" s="116"/>
      <c r="J6" s="3"/>
      <c r="K6" s="116" t="s">
        <v>35</v>
      </c>
      <c r="L6" s="116"/>
      <c r="M6" s="116"/>
    </row>
    <row r="7" spans="1:15" x14ac:dyDescent="0.4">
      <c r="G7" s="109" t="s">
        <v>193</v>
      </c>
      <c r="H7" s="109"/>
      <c r="I7" s="109"/>
      <c r="J7" s="109"/>
      <c r="K7" s="109"/>
      <c r="L7" s="109"/>
      <c r="M7" s="109"/>
    </row>
    <row r="8" spans="1:15" ht="18.75" customHeight="1" x14ac:dyDescent="0.4">
      <c r="G8" s="24" t="s">
        <v>231</v>
      </c>
      <c r="H8" s="6"/>
      <c r="I8" s="24" t="s">
        <v>207</v>
      </c>
      <c r="J8" s="15"/>
      <c r="K8" s="24" t="str">
        <f>+G8</f>
        <v>2566</v>
      </c>
      <c r="L8" s="6"/>
      <c r="M8" s="24" t="str">
        <f>+I8</f>
        <v>2565</v>
      </c>
      <c r="N8" s="6"/>
      <c r="O8" s="15"/>
    </row>
    <row r="9" spans="1:15" x14ac:dyDescent="0.4">
      <c r="A9" s="23" t="s">
        <v>30</v>
      </c>
      <c r="B9" s="23"/>
      <c r="C9" s="23"/>
      <c r="D9" s="23"/>
      <c r="F9" s="11"/>
      <c r="G9" s="23"/>
      <c r="H9" s="23"/>
      <c r="I9" s="23"/>
      <c r="J9" s="23"/>
      <c r="K9" s="23"/>
      <c r="L9" s="23"/>
      <c r="M9" s="23"/>
    </row>
    <row r="10" spans="1:15" x14ac:dyDescent="0.4">
      <c r="A10" s="23"/>
      <c r="B10" s="23" t="s">
        <v>120</v>
      </c>
      <c r="C10" s="23"/>
      <c r="D10" s="23"/>
      <c r="E10" s="11"/>
      <c r="F10" s="11"/>
      <c r="G10" s="7">
        <f>'งบกำไรขาดทุน Q2_66'!F33</f>
        <v>72170280.62000002</v>
      </c>
      <c r="H10" s="7"/>
      <c r="I10" s="7">
        <f>'งบกำไรขาดทุน Q2_66'!H33</f>
        <v>-312108975.01999998</v>
      </c>
      <c r="J10" s="7"/>
      <c r="K10" s="7">
        <f>'งบกำไรขาดทุน Q2_66'!J33</f>
        <v>30868730.050000027</v>
      </c>
      <c r="L10" s="7"/>
      <c r="M10" s="7">
        <f>'งบกำไรขาดทุน Q2_66'!L33</f>
        <v>76066078.549999997</v>
      </c>
    </row>
    <row r="11" spans="1:15" x14ac:dyDescent="0.4">
      <c r="A11" s="23"/>
      <c r="B11" s="23" t="s">
        <v>31</v>
      </c>
      <c r="C11" s="23"/>
      <c r="D11" s="23"/>
      <c r="E11" s="11"/>
      <c r="F11" s="11"/>
      <c r="G11" s="7"/>
      <c r="H11" s="7"/>
      <c r="I11" s="7"/>
      <c r="J11" s="7"/>
      <c r="K11" s="7"/>
      <c r="L11" s="7"/>
      <c r="M11" s="7"/>
    </row>
    <row r="12" spans="1:15" x14ac:dyDescent="0.4">
      <c r="A12" s="23"/>
      <c r="B12" s="23"/>
      <c r="C12" s="23" t="s">
        <v>4</v>
      </c>
      <c r="E12" s="11" t="s">
        <v>232</v>
      </c>
      <c r="F12" s="11"/>
      <c r="G12" s="7">
        <v>12597746.59</v>
      </c>
      <c r="H12" s="7"/>
      <c r="I12" s="7">
        <v>8218963.0099999998</v>
      </c>
      <c r="J12" s="7"/>
      <c r="K12" s="7">
        <v>3547397.58</v>
      </c>
      <c r="L12" s="7"/>
      <c r="M12" s="7">
        <v>2961912.47</v>
      </c>
    </row>
    <row r="13" spans="1:15" x14ac:dyDescent="0.4">
      <c r="A13" s="23"/>
      <c r="B13" s="23"/>
      <c r="C13" s="23" t="s">
        <v>191</v>
      </c>
      <c r="E13" s="11"/>
      <c r="F13" s="11"/>
      <c r="G13" s="7"/>
      <c r="H13" s="7"/>
      <c r="I13" s="7"/>
      <c r="J13" s="7"/>
      <c r="K13" s="7"/>
      <c r="L13" s="7"/>
      <c r="M13" s="7"/>
    </row>
    <row r="14" spans="1:15" x14ac:dyDescent="0.4">
      <c r="A14" s="23"/>
      <c r="B14" s="23"/>
      <c r="C14" s="23"/>
      <c r="D14" s="78" t="s">
        <v>192</v>
      </c>
      <c r="E14" s="17">
        <v>8.4</v>
      </c>
      <c r="F14" s="11"/>
      <c r="G14" s="7">
        <v>54548718.310000002</v>
      </c>
      <c r="H14" s="12"/>
      <c r="I14" s="7">
        <v>92428932.260000005</v>
      </c>
      <c r="J14" s="12"/>
      <c r="K14" s="7">
        <v>33838584.799999997</v>
      </c>
      <c r="L14" s="7"/>
      <c r="M14" s="7">
        <v>42111788.789999999</v>
      </c>
    </row>
    <row r="15" spans="1:15" x14ac:dyDescent="0.4">
      <c r="A15" s="23"/>
      <c r="B15" s="23"/>
      <c r="C15" s="23" t="s">
        <v>209</v>
      </c>
      <c r="E15" s="17"/>
      <c r="F15" s="11"/>
      <c r="G15" s="7"/>
      <c r="H15" s="12"/>
      <c r="I15" s="7"/>
      <c r="J15" s="12"/>
      <c r="K15" s="7"/>
      <c r="L15" s="7"/>
      <c r="M15" s="7"/>
    </row>
    <row r="16" spans="1:15" x14ac:dyDescent="0.4">
      <c r="A16" s="23"/>
      <c r="B16" s="23"/>
      <c r="C16" s="23"/>
      <c r="D16" s="78" t="s">
        <v>240</v>
      </c>
      <c r="E16" s="11">
        <v>6</v>
      </c>
      <c r="F16" s="11"/>
      <c r="G16" s="7">
        <v>-98724559.209999993</v>
      </c>
      <c r="H16" s="12"/>
      <c r="I16" s="7">
        <v>434162086.55000001</v>
      </c>
      <c r="J16" s="12"/>
      <c r="K16" s="7">
        <v>-76866.179999999993</v>
      </c>
      <c r="L16" s="7"/>
      <c r="M16" s="7">
        <v>72488.13</v>
      </c>
    </row>
    <row r="17" spans="1:13" x14ac:dyDescent="0.4">
      <c r="A17" s="23"/>
      <c r="B17" s="23"/>
      <c r="C17" s="23" t="s">
        <v>208</v>
      </c>
      <c r="D17" s="78"/>
      <c r="E17" s="11"/>
      <c r="F17" s="11"/>
      <c r="G17" s="7">
        <v>-906320.57</v>
      </c>
      <c r="H17" s="12"/>
      <c r="I17" s="7">
        <v>-115736009.66</v>
      </c>
      <c r="J17" s="12"/>
      <c r="K17" s="7">
        <v>-4284.75</v>
      </c>
      <c r="L17" s="7"/>
      <c r="M17" s="7">
        <v>-197972.13</v>
      </c>
    </row>
    <row r="18" spans="1:13" x14ac:dyDescent="0.4">
      <c r="A18" s="23"/>
      <c r="B18" s="23"/>
      <c r="C18" s="23" t="s">
        <v>210</v>
      </c>
      <c r="E18" s="11">
        <v>7</v>
      </c>
      <c r="F18" s="11"/>
      <c r="G18" s="7">
        <v>0</v>
      </c>
      <c r="H18" s="12"/>
      <c r="I18" s="7">
        <v>-760000</v>
      </c>
      <c r="J18" s="12"/>
      <c r="K18" s="7">
        <v>0</v>
      </c>
      <c r="L18" s="7"/>
      <c r="M18" s="7">
        <v>-760000</v>
      </c>
    </row>
    <row r="19" spans="1:13" x14ac:dyDescent="0.4">
      <c r="A19" s="23"/>
      <c r="B19" s="23"/>
      <c r="C19" s="23" t="s">
        <v>211</v>
      </c>
      <c r="E19" s="11">
        <v>9</v>
      </c>
      <c r="F19" s="11"/>
      <c r="G19" s="7">
        <v>0</v>
      </c>
      <c r="H19" s="12"/>
      <c r="I19" s="7">
        <v>0</v>
      </c>
      <c r="J19" s="12"/>
      <c r="K19" s="7">
        <v>0</v>
      </c>
      <c r="L19" s="7"/>
      <c r="M19" s="7">
        <v>9222000</v>
      </c>
    </row>
    <row r="20" spans="1:13" s="23" customFormat="1" x14ac:dyDescent="0.4">
      <c r="C20" s="4" t="s">
        <v>216</v>
      </c>
      <c r="E20" s="11">
        <v>24</v>
      </c>
      <c r="F20" s="11"/>
      <c r="G20" s="7">
        <v>0</v>
      </c>
      <c r="H20" s="7"/>
      <c r="I20" s="7">
        <v>104835850.84</v>
      </c>
      <c r="J20" s="7"/>
      <c r="K20" s="12">
        <v>0</v>
      </c>
      <c r="L20" s="7"/>
      <c r="M20" s="12">
        <v>104835850.84</v>
      </c>
    </row>
    <row r="21" spans="1:13" x14ac:dyDescent="0.4">
      <c r="A21" s="23"/>
      <c r="B21" s="23"/>
      <c r="C21" s="23" t="s">
        <v>154</v>
      </c>
      <c r="E21" s="17"/>
      <c r="F21" s="11"/>
      <c r="G21" s="7">
        <v>-5000000</v>
      </c>
      <c r="H21" s="12"/>
      <c r="I21" s="7">
        <v>-4577046.68</v>
      </c>
      <c r="J21" s="12"/>
      <c r="K21" s="7">
        <v>-5000000</v>
      </c>
      <c r="L21" s="7"/>
      <c r="M21" s="7">
        <v>-3518937.9</v>
      </c>
    </row>
    <row r="22" spans="1:13" ht="18" customHeight="1" x14ac:dyDescent="0.4">
      <c r="A22" s="23"/>
      <c r="B22" s="23"/>
      <c r="C22" s="23" t="s">
        <v>101</v>
      </c>
      <c r="E22" s="11">
        <v>20</v>
      </c>
      <c r="F22" s="11"/>
      <c r="G22" s="7">
        <v>1372627</v>
      </c>
      <c r="H22" s="12"/>
      <c r="I22" s="7">
        <v>1115147</v>
      </c>
      <c r="J22" s="12"/>
      <c r="K22" s="7">
        <v>1230866</v>
      </c>
      <c r="L22" s="7"/>
      <c r="M22" s="7">
        <v>989231</v>
      </c>
    </row>
    <row r="23" spans="1:13" x14ac:dyDescent="0.4">
      <c r="C23" s="4" t="s">
        <v>121</v>
      </c>
      <c r="E23" s="6">
        <v>15.1</v>
      </c>
      <c r="G23" s="10">
        <v>6578580.1100000003</v>
      </c>
      <c r="I23" s="10">
        <v>30951577.82</v>
      </c>
      <c r="K23" s="10">
        <v>6578580.1100000003</v>
      </c>
      <c r="M23" s="10">
        <v>30951577.82</v>
      </c>
    </row>
    <row r="24" spans="1:13" x14ac:dyDescent="0.4">
      <c r="A24" s="23"/>
      <c r="B24" s="23"/>
      <c r="C24" s="4" t="s">
        <v>119</v>
      </c>
      <c r="E24" s="17"/>
      <c r="F24" s="11"/>
      <c r="G24" s="12">
        <v>-5073342.1399999997</v>
      </c>
      <c r="H24" s="12"/>
      <c r="I24" s="12">
        <v>-29991533.949999999</v>
      </c>
      <c r="J24" s="12"/>
      <c r="K24" s="12">
        <v>-1121322.8</v>
      </c>
      <c r="L24" s="12"/>
      <c r="M24" s="12">
        <v>-27483297.68</v>
      </c>
    </row>
    <row r="25" spans="1:13" x14ac:dyDescent="0.4">
      <c r="A25" s="23"/>
      <c r="B25" s="23"/>
      <c r="C25" s="23" t="s">
        <v>81</v>
      </c>
      <c r="E25" s="11"/>
      <c r="F25" s="11"/>
      <c r="G25" s="54">
        <v>5219442.4800000004</v>
      </c>
      <c r="H25" s="12"/>
      <c r="I25" s="54">
        <v>5232499.96</v>
      </c>
      <c r="J25" s="12"/>
      <c r="K25" s="54">
        <v>5591360.2999999998</v>
      </c>
      <c r="L25" s="12"/>
      <c r="M25" s="54">
        <v>5634171.1900000004</v>
      </c>
    </row>
    <row r="26" spans="1:13" x14ac:dyDescent="0.4">
      <c r="A26" s="23"/>
      <c r="B26" s="23" t="s">
        <v>66</v>
      </c>
      <c r="C26" s="23"/>
      <c r="D26" s="23"/>
      <c r="E26" s="11"/>
      <c r="F26" s="11"/>
      <c r="G26" s="7">
        <f>+SUM(G10:G25)</f>
        <v>42783173.190000042</v>
      </c>
      <c r="H26" s="12"/>
      <c r="I26" s="7">
        <f>+SUM(I10:I25)</f>
        <v>213771492.13000003</v>
      </c>
      <c r="J26" s="12"/>
      <c r="K26" s="7">
        <f>+SUM(K10:K25)</f>
        <v>75453045.110000014</v>
      </c>
      <c r="L26" s="12"/>
      <c r="M26" s="7">
        <f>+SUM(M10:M25)</f>
        <v>240884891.07999998</v>
      </c>
    </row>
    <row r="27" spans="1:13" x14ac:dyDescent="0.4">
      <c r="A27" s="23"/>
      <c r="B27" s="23" t="s">
        <v>57</v>
      </c>
      <c r="C27" s="23"/>
      <c r="D27" s="23"/>
      <c r="E27" s="11"/>
      <c r="F27" s="11"/>
      <c r="G27" s="36"/>
      <c r="H27" s="36"/>
      <c r="I27" s="36"/>
      <c r="J27" s="36"/>
      <c r="K27" s="36"/>
      <c r="L27" s="36"/>
      <c r="M27" s="36"/>
    </row>
    <row r="28" spans="1:13" x14ac:dyDescent="0.4">
      <c r="A28" s="23"/>
      <c r="B28" s="23"/>
      <c r="C28" s="4" t="s">
        <v>177</v>
      </c>
      <c r="D28" s="23"/>
      <c r="E28" s="17">
        <v>8.3000000000000007</v>
      </c>
      <c r="F28" s="11"/>
      <c r="G28" s="7">
        <v>183412778.13999999</v>
      </c>
      <c r="H28" s="7"/>
      <c r="I28" s="7">
        <v>-180996860.97999999</v>
      </c>
      <c r="J28" s="7"/>
      <c r="K28" s="7">
        <v>19071330.359999999</v>
      </c>
      <c r="L28" s="7"/>
      <c r="M28" s="7">
        <v>180654678</v>
      </c>
    </row>
    <row r="29" spans="1:13" x14ac:dyDescent="0.4">
      <c r="A29" s="23"/>
      <c r="B29" s="23"/>
      <c r="C29" s="23" t="s">
        <v>83</v>
      </c>
      <c r="D29" s="23"/>
      <c r="E29" s="11">
        <v>4</v>
      </c>
      <c r="F29" s="11"/>
      <c r="G29" s="7">
        <v>36822491.009999998</v>
      </c>
      <c r="H29" s="7"/>
      <c r="I29" s="7">
        <v>21657446.25</v>
      </c>
      <c r="J29" s="7"/>
      <c r="K29" s="7">
        <v>17325000</v>
      </c>
      <c r="L29" s="7"/>
      <c r="M29" s="7">
        <v>19425314.739999998</v>
      </c>
    </row>
    <row r="30" spans="1:13" x14ac:dyDescent="0.4">
      <c r="A30" s="23"/>
      <c r="B30" s="23"/>
      <c r="C30" s="23" t="s">
        <v>82</v>
      </c>
      <c r="D30" s="23"/>
      <c r="E30" s="17">
        <v>2.2000000000000002</v>
      </c>
      <c r="F30" s="11"/>
      <c r="G30" s="7">
        <v>-73981.11</v>
      </c>
      <c r="H30" s="7"/>
      <c r="I30" s="7">
        <v>60976192.609999999</v>
      </c>
      <c r="J30" s="7"/>
      <c r="K30" s="7">
        <v>-2200242.4700000002</v>
      </c>
      <c r="L30" s="7"/>
      <c r="M30" s="7">
        <v>2500000</v>
      </c>
    </row>
    <row r="31" spans="1:13" x14ac:dyDescent="0.4">
      <c r="A31" s="23"/>
      <c r="B31" s="23"/>
      <c r="C31" s="23" t="s">
        <v>187</v>
      </c>
      <c r="D31" s="23"/>
      <c r="E31" s="11">
        <v>5</v>
      </c>
      <c r="F31" s="11"/>
      <c r="G31" s="7">
        <v>-86403708.310000002</v>
      </c>
      <c r="H31" s="7"/>
      <c r="I31" s="7">
        <v>-24604934.440000001</v>
      </c>
      <c r="J31" s="7"/>
      <c r="K31" s="7">
        <v>-28674318.48</v>
      </c>
      <c r="L31" s="7"/>
      <c r="M31" s="7">
        <v>1297225.0699999998</v>
      </c>
    </row>
    <row r="32" spans="1:13" x14ac:dyDescent="0.4">
      <c r="A32" s="23"/>
      <c r="B32" s="23"/>
      <c r="C32" s="23" t="s">
        <v>188</v>
      </c>
      <c r="D32" s="23"/>
      <c r="E32" s="17">
        <v>2.2999999999999998</v>
      </c>
      <c r="F32" s="11"/>
      <c r="G32" s="7">
        <v>0</v>
      </c>
      <c r="H32" s="7"/>
      <c r="I32" s="7">
        <v>0</v>
      </c>
      <c r="J32" s="7"/>
      <c r="K32" s="7">
        <v>0</v>
      </c>
      <c r="L32" s="7"/>
      <c r="M32" s="7">
        <v>14131589.280000001</v>
      </c>
    </row>
    <row r="33" spans="1:13" x14ac:dyDescent="0.4">
      <c r="A33" s="23"/>
      <c r="B33" s="23"/>
      <c r="C33" s="23" t="s">
        <v>45</v>
      </c>
      <c r="D33" s="23"/>
      <c r="E33" s="11"/>
      <c r="F33" s="11"/>
      <c r="G33" s="7">
        <v>3118569.53</v>
      </c>
      <c r="H33" s="7"/>
      <c r="I33" s="7">
        <v>-756343.91</v>
      </c>
      <c r="J33" s="7"/>
      <c r="K33" s="7">
        <v>2130327.4300000002</v>
      </c>
      <c r="L33" s="7"/>
      <c r="M33" s="7">
        <v>684826.92999999993</v>
      </c>
    </row>
    <row r="34" spans="1:13" x14ac:dyDescent="0.4">
      <c r="A34" s="23"/>
      <c r="B34" s="23"/>
      <c r="C34" s="23" t="s">
        <v>47</v>
      </c>
      <c r="D34" s="23"/>
      <c r="E34" s="7"/>
      <c r="F34" s="11"/>
      <c r="G34" s="7">
        <v>373831.76</v>
      </c>
      <c r="H34" s="7"/>
      <c r="I34" s="7">
        <v>3746300</v>
      </c>
      <c r="J34" s="7"/>
      <c r="K34" s="7">
        <v>478929.36</v>
      </c>
      <c r="L34" s="7"/>
      <c r="M34" s="7">
        <v>3392700</v>
      </c>
    </row>
    <row r="35" spans="1:13" x14ac:dyDescent="0.4">
      <c r="A35" s="23"/>
      <c r="B35" s="23" t="s">
        <v>58</v>
      </c>
      <c r="C35" s="23"/>
      <c r="D35" s="23"/>
      <c r="E35" s="11"/>
      <c r="F35" s="11"/>
      <c r="G35" s="7"/>
      <c r="H35" s="7"/>
      <c r="I35" s="7"/>
      <c r="J35" s="7"/>
      <c r="K35" s="7"/>
      <c r="L35" s="7"/>
      <c r="M35" s="7"/>
    </row>
    <row r="36" spans="1:13" x14ac:dyDescent="0.4">
      <c r="A36" s="23"/>
      <c r="B36" s="23"/>
      <c r="C36" s="23" t="s">
        <v>84</v>
      </c>
      <c r="D36" s="23"/>
      <c r="E36" s="11">
        <v>17</v>
      </c>
      <c r="F36" s="11"/>
      <c r="G36" s="7">
        <v>15631.41</v>
      </c>
      <c r="H36" s="7"/>
      <c r="I36" s="7">
        <v>5348371.2699999996</v>
      </c>
      <c r="J36" s="7"/>
      <c r="K36" s="7">
        <v>0</v>
      </c>
      <c r="L36" s="7"/>
      <c r="M36" s="7">
        <v>0</v>
      </c>
    </row>
    <row r="37" spans="1:13" x14ac:dyDescent="0.4">
      <c r="A37" s="23"/>
      <c r="B37" s="23"/>
      <c r="C37" s="23" t="s">
        <v>241</v>
      </c>
      <c r="D37" s="23"/>
      <c r="E37" s="11"/>
      <c r="F37" s="11"/>
      <c r="G37" s="7">
        <v>0</v>
      </c>
      <c r="H37" s="7"/>
      <c r="I37" s="7">
        <v>0</v>
      </c>
      <c r="J37" s="7"/>
      <c r="K37" s="7">
        <v>-3800000</v>
      </c>
      <c r="L37" s="7"/>
      <c r="M37" s="7">
        <v>0</v>
      </c>
    </row>
    <row r="38" spans="1:13" x14ac:dyDescent="0.4">
      <c r="A38" s="23"/>
      <c r="B38" s="23"/>
      <c r="C38" s="23" t="s">
        <v>189</v>
      </c>
      <c r="D38" s="23"/>
      <c r="E38" s="11">
        <v>18</v>
      </c>
      <c r="F38" s="11"/>
      <c r="G38" s="7">
        <v>-4431040.0599999996</v>
      </c>
      <c r="H38" s="7"/>
      <c r="I38" s="7">
        <v>-17790741.300000001</v>
      </c>
      <c r="J38" s="7"/>
      <c r="K38" s="7">
        <v>1678070.1</v>
      </c>
      <c r="L38" s="7"/>
      <c r="M38" s="7">
        <v>-16382930.369999999</v>
      </c>
    </row>
    <row r="39" spans="1:13" x14ac:dyDescent="0.4">
      <c r="A39" s="23"/>
      <c r="B39" s="23"/>
      <c r="C39" s="23" t="s">
        <v>242</v>
      </c>
      <c r="D39" s="23"/>
      <c r="E39" s="11"/>
      <c r="F39" s="11"/>
      <c r="G39" s="7">
        <v>0</v>
      </c>
      <c r="H39" s="7"/>
      <c r="I39" s="7">
        <v>0</v>
      </c>
      <c r="J39" s="7"/>
      <c r="K39" s="7">
        <v>19108224.420000002</v>
      </c>
      <c r="L39" s="7"/>
      <c r="M39" s="7">
        <v>0</v>
      </c>
    </row>
    <row r="40" spans="1:13" x14ac:dyDescent="0.4">
      <c r="A40" s="23"/>
      <c r="B40" s="23"/>
      <c r="C40" s="23" t="s">
        <v>50</v>
      </c>
      <c r="D40" s="23"/>
      <c r="E40" s="11"/>
      <c r="F40" s="11"/>
      <c r="G40" s="7">
        <v>-16676792.029999999</v>
      </c>
      <c r="H40" s="7"/>
      <c r="I40" s="7">
        <v>-1852815.55</v>
      </c>
      <c r="J40" s="7"/>
      <c r="K40" s="7">
        <v>-8975199.0500000007</v>
      </c>
      <c r="L40" s="7"/>
      <c r="M40" s="7">
        <v>-1974180.13</v>
      </c>
    </row>
    <row r="41" spans="1:13" x14ac:dyDescent="0.4">
      <c r="A41" s="23"/>
      <c r="B41" s="23"/>
      <c r="C41" s="23" t="s">
        <v>147</v>
      </c>
      <c r="D41" s="23"/>
      <c r="E41" s="11"/>
      <c r="F41" s="11"/>
      <c r="G41" s="54">
        <v>974742.77</v>
      </c>
      <c r="H41" s="7"/>
      <c r="I41" s="54">
        <v>-8090617</v>
      </c>
      <c r="J41" s="7"/>
      <c r="K41" s="54">
        <v>832981.77</v>
      </c>
      <c r="L41" s="7"/>
      <c r="M41" s="54">
        <v>-8504386</v>
      </c>
    </row>
    <row r="42" spans="1:13" s="23" customFormat="1" x14ac:dyDescent="0.4">
      <c r="B42" s="23" t="s">
        <v>70</v>
      </c>
      <c r="E42" s="11"/>
      <c r="F42" s="11"/>
      <c r="G42" s="7">
        <f>SUM(G26:G41)</f>
        <v>159915696.30000001</v>
      </c>
      <c r="H42" s="7"/>
      <c r="I42" s="7">
        <f>SUM(I26:I41)</f>
        <v>71407489.080000043</v>
      </c>
      <c r="J42" s="7"/>
      <c r="K42" s="7">
        <f>SUM(K26:K41)</f>
        <v>92428148.550000012</v>
      </c>
      <c r="L42" s="7"/>
      <c r="M42" s="7">
        <f>SUM(M26:M41)</f>
        <v>436109728.59999996</v>
      </c>
    </row>
    <row r="43" spans="1:13" s="23" customFormat="1" x14ac:dyDescent="0.4">
      <c r="C43" s="23" t="s">
        <v>71</v>
      </c>
      <c r="E43" s="11"/>
      <c r="F43" s="11"/>
      <c r="G43" s="7">
        <v>-5219442.4800000004</v>
      </c>
      <c r="H43" s="7"/>
      <c r="I43" s="7">
        <v>-5232499.96</v>
      </c>
      <c r="J43" s="7"/>
      <c r="K43" s="7">
        <v>-5591360.2999999998</v>
      </c>
      <c r="L43" s="7"/>
      <c r="M43" s="7">
        <v>-5634171.1900000004</v>
      </c>
    </row>
    <row r="44" spans="1:13" s="23" customFormat="1" x14ac:dyDescent="0.4">
      <c r="C44" s="23" t="s">
        <v>72</v>
      </c>
      <c r="E44" s="11"/>
      <c r="F44" s="11"/>
      <c r="G44" s="7">
        <v>-1069815.3899999999</v>
      </c>
      <c r="H44" s="7"/>
      <c r="I44" s="7">
        <v>-43207708.549999997</v>
      </c>
      <c r="J44" s="7"/>
      <c r="K44" s="7">
        <v>-816381.01</v>
      </c>
      <c r="L44" s="7"/>
      <c r="M44" s="7">
        <v>-42963341.539999999</v>
      </c>
    </row>
    <row r="45" spans="1:13" x14ac:dyDescent="0.4">
      <c r="A45" s="23"/>
      <c r="B45" s="23"/>
      <c r="C45" s="23"/>
      <c r="D45" s="23" t="s">
        <v>73</v>
      </c>
      <c r="E45" s="11"/>
      <c r="F45" s="11"/>
      <c r="G45" s="50">
        <f>SUM(G42:G44)</f>
        <v>153626438.43000004</v>
      </c>
      <c r="H45" s="7"/>
      <c r="I45" s="50">
        <f>SUM(I42:I44)</f>
        <v>22967280.570000045</v>
      </c>
      <c r="J45" s="7"/>
      <c r="K45" s="50">
        <f>SUM(K42:K44)</f>
        <v>86020407.24000001</v>
      </c>
      <c r="L45" s="7"/>
      <c r="M45" s="50">
        <f>SUM(M42:M44)</f>
        <v>387512215.86999995</v>
      </c>
    </row>
    <row r="46" spans="1:13" ht="10.5" customHeight="1" x14ac:dyDescent="0.4">
      <c r="A46" s="23"/>
      <c r="B46" s="23"/>
      <c r="C46" s="23"/>
      <c r="D46" s="23"/>
      <c r="E46" s="11"/>
      <c r="F46" s="11"/>
      <c r="G46" s="12"/>
      <c r="H46" s="7"/>
      <c r="I46" s="12"/>
      <c r="J46" s="7"/>
      <c r="K46" s="12"/>
      <c r="L46" s="7"/>
      <c r="M46" s="12"/>
    </row>
    <row r="47" spans="1:13" x14ac:dyDescent="0.4">
      <c r="A47" s="4" t="s">
        <v>162</v>
      </c>
      <c r="B47" s="23"/>
      <c r="C47" s="23"/>
      <c r="D47" s="23"/>
      <c r="E47" s="11"/>
      <c r="F47" s="11"/>
      <c r="G47" s="12"/>
      <c r="H47" s="7"/>
      <c r="I47" s="12"/>
      <c r="J47" s="7"/>
      <c r="K47" s="12"/>
      <c r="L47" s="7"/>
      <c r="M47" s="12"/>
    </row>
    <row r="48" spans="1:13" x14ac:dyDescent="0.4">
      <c r="A48" s="4"/>
      <c r="B48" s="23"/>
      <c r="C48" s="23"/>
      <c r="D48" s="23"/>
      <c r="E48" s="11"/>
      <c r="F48" s="11"/>
      <c r="G48" s="12"/>
      <c r="H48" s="7"/>
      <c r="I48" s="12"/>
      <c r="J48" s="7"/>
      <c r="K48" s="12"/>
      <c r="L48" s="7"/>
      <c r="M48" s="12"/>
    </row>
    <row r="49" spans="1:16" x14ac:dyDescent="0.4">
      <c r="A49" s="4"/>
      <c r="B49" s="23"/>
      <c r="C49" s="23"/>
      <c r="D49" s="23"/>
      <c r="E49" s="11"/>
      <c r="F49" s="11"/>
      <c r="G49" s="12"/>
      <c r="H49" s="7"/>
      <c r="I49" s="12"/>
      <c r="J49" s="7"/>
      <c r="K49" s="12"/>
      <c r="L49" s="7"/>
      <c r="M49" s="12"/>
    </row>
    <row r="50" spans="1:16" s="4" customFormat="1" x14ac:dyDescent="0.4">
      <c r="A50" s="6"/>
      <c r="B50" s="13" t="s">
        <v>21</v>
      </c>
      <c r="C50" s="6"/>
      <c r="D50" s="13"/>
      <c r="E50" s="6"/>
      <c r="F50" s="13" t="s">
        <v>21</v>
      </c>
      <c r="G50" s="6"/>
      <c r="H50" s="6"/>
      <c r="I50" s="6"/>
      <c r="J50" s="6"/>
      <c r="K50" s="6"/>
      <c r="L50" s="6"/>
      <c r="M50" s="6"/>
      <c r="P50" s="12"/>
    </row>
    <row r="51" spans="1:16" s="4" customFormat="1" ht="7.5" customHeight="1" x14ac:dyDescent="0.4">
      <c r="A51" s="6"/>
      <c r="B51" s="13"/>
      <c r="C51" s="6"/>
      <c r="D51" s="13"/>
      <c r="E51" s="6"/>
      <c r="F51" s="13"/>
      <c r="G51" s="6"/>
      <c r="H51" s="6"/>
      <c r="I51" s="6"/>
      <c r="J51" s="6"/>
      <c r="K51" s="6"/>
      <c r="L51" s="6"/>
      <c r="M51" s="6"/>
      <c r="P51" s="12"/>
    </row>
    <row r="52" spans="1:16" s="4" customFormat="1" x14ac:dyDescent="0.4">
      <c r="A52" s="6"/>
      <c r="B52" s="13"/>
      <c r="C52" s="6"/>
      <c r="D52" s="13"/>
      <c r="E52" s="6"/>
      <c r="F52" s="13"/>
      <c r="G52" s="6"/>
      <c r="H52" s="6"/>
      <c r="I52" s="6"/>
      <c r="J52" s="6"/>
      <c r="K52" s="120" t="s">
        <v>166</v>
      </c>
      <c r="L52" s="120"/>
      <c r="M52" s="120"/>
      <c r="P52" s="12"/>
    </row>
    <row r="53" spans="1:16" x14ac:dyDescent="0.4">
      <c r="A53" s="108" t="s">
        <v>52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</row>
    <row r="54" spans="1:16" x14ac:dyDescent="0.4">
      <c r="A54" s="113" t="s">
        <v>29</v>
      </c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</row>
    <row r="55" spans="1:16" x14ac:dyDescent="0.4">
      <c r="A55" s="113" t="str">
        <f>+A4</f>
        <v>สำหรับงวดหกเดือนสิ้นสุดวันที่ 30 มิถุนายน 2566</v>
      </c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</row>
    <row r="56" spans="1:16" ht="9.75" customHeight="1" x14ac:dyDescent="0.4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6" x14ac:dyDescent="0.4">
      <c r="A57" s="3"/>
      <c r="B57" s="3"/>
      <c r="C57" s="3"/>
      <c r="D57" s="3"/>
      <c r="E57" s="3"/>
      <c r="F57" s="3"/>
      <c r="G57" s="116" t="s">
        <v>13</v>
      </c>
      <c r="H57" s="116"/>
      <c r="I57" s="116"/>
      <c r="J57" s="116"/>
      <c r="K57" s="116"/>
      <c r="L57" s="116"/>
      <c r="M57" s="116"/>
    </row>
    <row r="58" spans="1:16" x14ac:dyDescent="0.4">
      <c r="G58" s="116" t="s">
        <v>34</v>
      </c>
      <c r="H58" s="116"/>
      <c r="I58" s="116"/>
      <c r="J58" s="3"/>
      <c r="K58" s="116" t="s">
        <v>35</v>
      </c>
      <c r="L58" s="116"/>
      <c r="M58" s="116"/>
    </row>
    <row r="59" spans="1:16" x14ac:dyDescent="0.4">
      <c r="G59" s="109" t="str">
        <f>+G7</f>
        <v>สำหรับงวดหกเดือนสิ้นสุดวันที่ 30 มิถุนายน</v>
      </c>
      <c r="H59" s="109"/>
      <c r="I59" s="109"/>
      <c r="J59" s="109"/>
      <c r="K59" s="109"/>
      <c r="L59" s="109"/>
      <c r="M59" s="109"/>
    </row>
    <row r="60" spans="1:16" ht="18.75" customHeight="1" x14ac:dyDescent="0.4">
      <c r="G60" s="24" t="str">
        <f>+G8</f>
        <v>2566</v>
      </c>
      <c r="H60" s="6"/>
      <c r="I60" s="24" t="str">
        <f>+I8</f>
        <v>2565</v>
      </c>
      <c r="J60" s="15"/>
      <c r="K60" s="24" t="str">
        <f>+K8</f>
        <v>2566</v>
      </c>
      <c r="L60" s="6"/>
      <c r="M60" s="24" t="str">
        <f>+M8</f>
        <v>2565</v>
      </c>
      <c r="N60" s="6"/>
      <c r="O60" s="15"/>
    </row>
    <row r="61" spans="1:16" x14ac:dyDescent="0.4">
      <c r="A61" s="23" t="s">
        <v>7</v>
      </c>
      <c r="B61" s="23"/>
      <c r="C61" s="23"/>
      <c r="D61" s="23"/>
      <c r="E61" s="11"/>
      <c r="F61" s="11"/>
      <c r="G61" s="7"/>
      <c r="H61" s="7"/>
      <c r="I61" s="7"/>
      <c r="J61" s="7"/>
      <c r="K61" s="7"/>
      <c r="L61" s="7"/>
      <c r="M61" s="7"/>
    </row>
    <row r="62" spans="1:16" ht="18" hidden="1" customHeight="1" x14ac:dyDescent="0.4">
      <c r="A62" s="23"/>
      <c r="B62" s="23" t="s">
        <v>155</v>
      </c>
      <c r="C62" s="23"/>
      <c r="D62" s="23"/>
      <c r="F62" s="11"/>
      <c r="G62" s="7">
        <v>0</v>
      </c>
      <c r="H62" s="7"/>
      <c r="I62" s="7">
        <v>0</v>
      </c>
      <c r="J62" s="7"/>
      <c r="K62" s="7">
        <v>0</v>
      </c>
      <c r="L62" s="7"/>
      <c r="M62" s="7">
        <v>0</v>
      </c>
    </row>
    <row r="63" spans="1:16" x14ac:dyDescent="0.4">
      <c r="A63" s="23"/>
      <c r="B63" s="4" t="s">
        <v>181</v>
      </c>
      <c r="C63" s="23"/>
      <c r="D63" s="23"/>
      <c r="E63" s="6">
        <v>10</v>
      </c>
      <c r="F63" s="11"/>
      <c r="G63" s="7">
        <v>-80000017.689999998</v>
      </c>
      <c r="H63" s="7"/>
      <c r="I63" s="7">
        <v>-20000032.09</v>
      </c>
      <c r="J63" s="7"/>
      <c r="K63" s="7">
        <v>-80000000</v>
      </c>
      <c r="L63" s="7"/>
      <c r="M63" s="7">
        <v>-20000000</v>
      </c>
    </row>
    <row r="64" spans="1:16" s="23" customFormat="1" x14ac:dyDescent="0.4">
      <c r="B64" s="23" t="s">
        <v>74</v>
      </c>
      <c r="E64" s="11">
        <v>13</v>
      </c>
      <c r="F64" s="11"/>
      <c r="G64" s="7">
        <v>-21201.87</v>
      </c>
      <c r="H64" s="7"/>
      <c r="I64" s="7">
        <v>-33214810.5</v>
      </c>
      <c r="J64" s="7"/>
      <c r="K64" s="7">
        <v>-21201.87</v>
      </c>
      <c r="L64" s="7"/>
      <c r="M64" s="7">
        <v>-2614020.63</v>
      </c>
    </row>
    <row r="65" spans="1:16" x14ac:dyDescent="0.4">
      <c r="A65" s="23"/>
      <c r="B65" s="23" t="s">
        <v>156</v>
      </c>
      <c r="D65" s="23"/>
      <c r="E65" s="11" t="s">
        <v>212</v>
      </c>
      <c r="F65" s="11"/>
      <c r="G65" s="7">
        <v>-70000000</v>
      </c>
      <c r="H65" s="7"/>
      <c r="I65" s="7">
        <v>48713028</v>
      </c>
      <c r="J65" s="7"/>
      <c r="K65" s="7">
        <v>-70000000</v>
      </c>
      <c r="L65" s="7"/>
      <c r="M65" s="7">
        <v>-16240000</v>
      </c>
    </row>
    <row r="66" spans="1:16" x14ac:dyDescent="0.4">
      <c r="A66" s="23"/>
      <c r="B66" s="23" t="s">
        <v>157</v>
      </c>
      <c r="D66" s="23"/>
      <c r="E66" s="17">
        <v>2.2999999999999998</v>
      </c>
      <c r="F66" s="11"/>
      <c r="G66" s="7">
        <v>0</v>
      </c>
      <c r="H66" s="7"/>
      <c r="I66" s="7">
        <v>0</v>
      </c>
      <c r="J66" s="7"/>
      <c r="K66" s="7">
        <v>94967850.299999997</v>
      </c>
      <c r="L66" s="7"/>
      <c r="M66" s="7">
        <v>-333323522.30000001</v>
      </c>
    </row>
    <row r="67" spans="1:16" x14ac:dyDescent="0.4">
      <c r="A67" s="23"/>
      <c r="B67" s="23" t="s">
        <v>154</v>
      </c>
      <c r="D67" s="23"/>
      <c r="E67" s="17"/>
      <c r="F67" s="11"/>
      <c r="G67" s="7">
        <v>5000000</v>
      </c>
      <c r="H67" s="7"/>
      <c r="I67" s="7">
        <v>4577046.68</v>
      </c>
      <c r="J67" s="7"/>
      <c r="K67" s="7">
        <v>5000000</v>
      </c>
      <c r="L67" s="7"/>
      <c r="M67" s="7">
        <v>3518937.9</v>
      </c>
    </row>
    <row r="68" spans="1:16" hidden="1" x14ac:dyDescent="0.4">
      <c r="A68" s="23"/>
      <c r="B68" s="23" t="s">
        <v>159</v>
      </c>
      <c r="C68" s="23"/>
      <c r="D68" s="23"/>
      <c r="F68" s="11"/>
      <c r="G68" s="7">
        <v>0</v>
      </c>
      <c r="H68" s="7"/>
      <c r="I68" s="7">
        <v>0</v>
      </c>
      <c r="J68" s="7"/>
      <c r="K68" s="7">
        <v>0</v>
      </c>
      <c r="L68" s="7"/>
      <c r="M68" s="7">
        <v>0</v>
      </c>
    </row>
    <row r="69" spans="1:16" x14ac:dyDescent="0.4">
      <c r="A69" s="23"/>
      <c r="B69" s="23"/>
      <c r="C69" s="23"/>
      <c r="D69" s="23" t="s">
        <v>67</v>
      </c>
      <c r="E69" s="11"/>
      <c r="F69" s="11"/>
      <c r="G69" s="50">
        <f>SUM(G62:G68)</f>
        <v>-145021219.56</v>
      </c>
      <c r="H69" s="12"/>
      <c r="I69" s="50">
        <f>SUM(I62:I68)</f>
        <v>75232.089999996126</v>
      </c>
      <c r="J69" s="12"/>
      <c r="K69" s="50">
        <f>SUM(K62:K68)</f>
        <v>-50053351.570000008</v>
      </c>
      <c r="L69" s="12"/>
      <c r="M69" s="50">
        <f>SUM(M62:M68)</f>
        <v>-368658605.03000003</v>
      </c>
    </row>
    <row r="70" spans="1:16" x14ac:dyDescent="0.4">
      <c r="A70" s="23" t="s">
        <v>11</v>
      </c>
      <c r="B70" s="23"/>
      <c r="C70" s="23"/>
      <c r="D70" s="23"/>
      <c r="E70" s="11"/>
      <c r="F70" s="11"/>
      <c r="G70" s="12"/>
      <c r="H70" s="12"/>
      <c r="I70" s="12"/>
      <c r="J70" s="12"/>
      <c r="K70" s="12"/>
      <c r="L70" s="12"/>
      <c r="M70" s="12"/>
    </row>
    <row r="71" spans="1:16" s="23" customFormat="1" x14ac:dyDescent="0.4">
      <c r="B71" s="23" t="s">
        <v>158</v>
      </c>
      <c r="E71" s="11">
        <v>16</v>
      </c>
      <c r="F71" s="11"/>
      <c r="G71" s="7">
        <v>140000000</v>
      </c>
      <c r="H71" s="7"/>
      <c r="I71" s="7">
        <v>75000000</v>
      </c>
      <c r="J71" s="7"/>
      <c r="K71" s="7">
        <v>140000000</v>
      </c>
      <c r="L71" s="7"/>
      <c r="M71" s="7">
        <v>75000000</v>
      </c>
    </row>
    <row r="72" spans="1:16" s="23" customFormat="1" x14ac:dyDescent="0.4">
      <c r="B72" s="4" t="s">
        <v>142</v>
      </c>
      <c r="E72" s="11">
        <v>21</v>
      </c>
      <c r="F72" s="11"/>
      <c r="G72" s="7">
        <v>0</v>
      </c>
      <c r="H72" s="7"/>
      <c r="I72" s="7">
        <v>46185626.900000006</v>
      </c>
      <c r="J72" s="7"/>
      <c r="K72" s="12">
        <v>0</v>
      </c>
      <c r="L72" s="7"/>
      <c r="M72" s="12">
        <v>46185626.900000006</v>
      </c>
    </row>
    <row r="73" spans="1:16" s="23" customFormat="1" x14ac:dyDescent="0.4">
      <c r="B73" s="4" t="s">
        <v>174</v>
      </c>
      <c r="E73" s="17"/>
      <c r="F73" s="11"/>
      <c r="G73" s="7"/>
      <c r="H73" s="7"/>
      <c r="I73" s="7"/>
      <c r="J73" s="7"/>
      <c r="K73" s="12"/>
      <c r="L73" s="7"/>
      <c r="M73" s="12"/>
    </row>
    <row r="74" spans="1:16" s="23" customFormat="1" x14ac:dyDescent="0.4">
      <c r="B74" s="4"/>
      <c r="C74" s="23" t="s">
        <v>175</v>
      </c>
      <c r="E74" s="17"/>
      <c r="F74" s="11"/>
      <c r="G74" s="12">
        <v>0</v>
      </c>
      <c r="H74" s="12"/>
      <c r="I74" s="12">
        <v>-29008465.079999998</v>
      </c>
      <c r="J74" s="12"/>
      <c r="K74" s="12">
        <v>0</v>
      </c>
      <c r="L74" s="12"/>
      <c r="M74" s="12">
        <v>-29008465.079999998</v>
      </c>
    </row>
    <row r="75" spans="1:16" s="23" customFormat="1" x14ac:dyDescent="0.4">
      <c r="B75" s="4" t="s">
        <v>213</v>
      </c>
      <c r="E75" s="11">
        <v>24</v>
      </c>
      <c r="F75" s="11"/>
      <c r="G75" s="12">
        <v>-69862240.180000007</v>
      </c>
      <c r="H75" s="12"/>
      <c r="I75" s="12">
        <v>-146770266.31999999</v>
      </c>
      <c r="J75" s="12"/>
      <c r="K75" s="12">
        <v>-69862240.180000007</v>
      </c>
      <c r="L75" s="12"/>
      <c r="M75" s="12">
        <v>-146770266.31999999</v>
      </c>
    </row>
    <row r="76" spans="1:16" s="23" customFormat="1" x14ac:dyDescent="0.4">
      <c r="B76" s="4" t="s">
        <v>214</v>
      </c>
      <c r="E76" s="11"/>
      <c r="F76" s="11"/>
      <c r="G76" s="54">
        <v>0</v>
      </c>
      <c r="H76" s="7"/>
      <c r="I76" s="54">
        <v>-67625880</v>
      </c>
      <c r="J76" s="7"/>
      <c r="K76" s="54">
        <v>0</v>
      </c>
      <c r="L76" s="7"/>
      <c r="M76" s="54">
        <v>0</v>
      </c>
    </row>
    <row r="77" spans="1:16" x14ac:dyDescent="0.4">
      <c r="A77" s="23"/>
      <c r="B77" s="23"/>
      <c r="C77" s="23"/>
      <c r="D77" s="23" t="s">
        <v>68</v>
      </c>
      <c r="E77" s="11"/>
      <c r="F77" s="11"/>
      <c r="G77" s="54">
        <f>SUM(G71:G76)</f>
        <v>70137759.819999993</v>
      </c>
      <c r="H77" s="12"/>
      <c r="I77" s="54">
        <f>SUM(I71:I76)</f>
        <v>-122218984.49999999</v>
      </c>
      <c r="J77" s="12"/>
      <c r="K77" s="54">
        <f>SUM(K71:K76)</f>
        <v>70137759.819999993</v>
      </c>
      <c r="L77" s="12"/>
      <c r="M77" s="54">
        <f>SUM(M71:M76)</f>
        <v>-54593104.499999985</v>
      </c>
    </row>
    <row r="78" spans="1:16" x14ac:dyDescent="0.4">
      <c r="A78" s="23" t="s">
        <v>53</v>
      </c>
      <c r="B78" s="23"/>
      <c r="C78" s="23"/>
      <c r="D78" s="23"/>
      <c r="E78" s="11"/>
      <c r="F78" s="11"/>
      <c r="G78" s="50">
        <v>1032496.18</v>
      </c>
      <c r="H78" s="12"/>
      <c r="I78" s="50">
        <v>9535850.2300000004</v>
      </c>
      <c r="J78" s="12"/>
      <c r="K78" s="54">
        <v>0</v>
      </c>
      <c r="L78" s="12"/>
      <c r="M78" s="54">
        <v>0</v>
      </c>
    </row>
    <row r="79" spans="1:16" x14ac:dyDescent="0.4">
      <c r="A79" s="23" t="s">
        <v>12</v>
      </c>
      <c r="B79" s="23"/>
      <c r="C79" s="23"/>
      <c r="D79" s="23"/>
      <c r="E79" s="11"/>
      <c r="F79" s="11"/>
      <c r="G79" s="65">
        <f>+G77+G69+G45+G78</f>
        <v>79775474.870000035</v>
      </c>
      <c r="H79" s="7"/>
      <c r="I79" s="65">
        <f>+I77+I69+I45+I78</f>
        <v>-89640621.60999994</v>
      </c>
      <c r="J79" s="12"/>
      <c r="K79" s="53">
        <f>+K77+K69+K45+K78</f>
        <v>106104815.48999999</v>
      </c>
      <c r="L79" s="12"/>
      <c r="M79" s="53">
        <f>+M77+M69+M45+M78</f>
        <v>-35739493.660000086</v>
      </c>
    </row>
    <row r="80" spans="1:16" x14ac:dyDescent="0.4">
      <c r="A80" s="23" t="s">
        <v>179</v>
      </c>
      <c r="B80" s="23"/>
      <c r="C80" s="23"/>
      <c r="D80" s="23"/>
      <c r="E80" s="11"/>
      <c r="F80" s="11"/>
      <c r="G80" s="48">
        <v>193802583.52000001</v>
      </c>
      <c r="H80" s="7"/>
      <c r="I80" s="48">
        <v>341495631.25999999</v>
      </c>
      <c r="J80" s="7"/>
      <c r="K80" s="7">
        <v>58130055.630000003</v>
      </c>
      <c r="L80" s="7"/>
      <c r="M80" s="7">
        <v>144066303.36000001</v>
      </c>
      <c r="O80" s="5">
        <f>-G80+'งบแสดงฐานะการเงิน Q2_66'!H12</f>
        <v>0</v>
      </c>
      <c r="P80" s="10">
        <f>K80-'งบแสดงฐานะการเงิน Q2_66'!L12</f>
        <v>0</v>
      </c>
    </row>
    <row r="81" spans="1:16" ht="18.75" thickBot="1" x14ac:dyDescent="0.45">
      <c r="A81" s="23" t="s">
        <v>180</v>
      </c>
      <c r="B81" s="23"/>
      <c r="C81" s="23"/>
      <c r="D81" s="23"/>
      <c r="E81" s="11"/>
      <c r="F81" s="11"/>
      <c r="G81" s="51">
        <f>SUM(G79:G80)</f>
        <v>273578058.39000005</v>
      </c>
      <c r="H81" s="7"/>
      <c r="I81" s="51">
        <f>SUM(I79:I80)</f>
        <v>251855009.65000004</v>
      </c>
      <c r="J81" s="7"/>
      <c r="K81" s="51">
        <f>SUM(K79:K80)</f>
        <v>164234871.12</v>
      </c>
      <c r="L81" s="7"/>
      <c r="M81" s="51">
        <f>SUM(M79:M80)</f>
        <v>108326809.69999993</v>
      </c>
      <c r="O81" s="10">
        <f>G81-'งบแสดงฐานะการเงิน Q2_66'!F12</f>
        <v>0</v>
      </c>
      <c r="P81" s="10">
        <f>K81-'งบแสดงฐานะการเงิน Q2_66'!J12</f>
        <v>0</v>
      </c>
    </row>
    <row r="82" spans="1:16" ht="18.75" thickTop="1" x14ac:dyDescent="0.4">
      <c r="A82" s="23"/>
      <c r="B82" s="23"/>
      <c r="C82" s="23"/>
      <c r="D82" s="23"/>
      <c r="E82" s="11"/>
      <c r="F82" s="11"/>
      <c r="G82" s="12"/>
      <c r="H82" s="7"/>
      <c r="I82" s="12"/>
      <c r="J82" s="7"/>
      <c r="K82" s="12"/>
      <c r="L82" s="7"/>
      <c r="M82" s="12"/>
    </row>
    <row r="83" spans="1:16" x14ac:dyDescent="0.4">
      <c r="A83" s="23" t="s">
        <v>106</v>
      </c>
      <c r="B83" s="43"/>
      <c r="C83" s="44"/>
      <c r="D83" s="43"/>
      <c r="E83" s="43"/>
      <c r="F83" s="43"/>
      <c r="G83" s="46"/>
      <c r="H83" s="43"/>
      <c r="I83" s="45"/>
      <c r="J83" s="43"/>
      <c r="K83" s="46"/>
      <c r="L83" s="43"/>
      <c r="M83" s="46"/>
    </row>
    <row r="84" spans="1:16" s="44" customFormat="1" x14ac:dyDescent="0.4">
      <c r="B84" s="23" t="s">
        <v>204</v>
      </c>
      <c r="C84" s="4"/>
      <c r="D84" s="47"/>
      <c r="E84" s="43"/>
      <c r="F84" s="43"/>
      <c r="G84" s="48">
        <v>0</v>
      </c>
      <c r="H84" s="43"/>
      <c r="I84" s="48">
        <v>64953028</v>
      </c>
      <c r="J84" s="45"/>
      <c r="K84" s="48">
        <v>0</v>
      </c>
      <c r="L84" s="48"/>
      <c r="M84" s="48">
        <v>0</v>
      </c>
    </row>
    <row r="85" spans="1:16" s="44" customFormat="1" x14ac:dyDescent="0.4">
      <c r="B85" s="23" t="s">
        <v>205</v>
      </c>
      <c r="C85" s="23"/>
      <c r="D85" s="47"/>
      <c r="E85" s="43"/>
      <c r="F85" s="43"/>
      <c r="G85" s="48">
        <v>0</v>
      </c>
      <c r="H85" s="43"/>
      <c r="I85" s="48">
        <v>-64953028</v>
      </c>
      <c r="J85" s="45"/>
      <c r="K85" s="48">
        <v>0</v>
      </c>
      <c r="L85" s="48"/>
      <c r="M85" s="48">
        <v>0</v>
      </c>
    </row>
    <row r="86" spans="1:16" s="44" customFormat="1" x14ac:dyDescent="0.4">
      <c r="A86" s="10"/>
      <c r="B86" s="23" t="s">
        <v>243</v>
      </c>
      <c r="C86" s="23"/>
      <c r="D86" s="85"/>
      <c r="E86" s="86"/>
      <c r="F86" s="86"/>
      <c r="G86" s="48">
        <v>129564677.41</v>
      </c>
      <c r="H86" s="49"/>
      <c r="I86" s="48">
        <v>-211990599.63999999</v>
      </c>
      <c r="J86" s="36"/>
      <c r="K86" s="48">
        <v>4284.75</v>
      </c>
      <c r="L86" s="48"/>
      <c r="M86" s="48">
        <v>210557.99</v>
      </c>
    </row>
    <row r="87" spans="1:16" s="44" customFormat="1" x14ac:dyDescent="0.4">
      <c r="B87" s="23" t="s">
        <v>206</v>
      </c>
      <c r="C87" s="23"/>
      <c r="D87" s="47"/>
      <c r="E87" s="87">
        <v>24</v>
      </c>
      <c r="F87" s="43"/>
      <c r="G87" s="48">
        <v>0</v>
      </c>
      <c r="H87" s="43"/>
      <c r="I87" s="48">
        <v>104835850.84</v>
      </c>
      <c r="J87" s="43"/>
      <c r="K87" s="48">
        <v>0</v>
      </c>
      <c r="L87" s="48"/>
      <c r="M87" s="48">
        <v>104835850.84</v>
      </c>
    </row>
    <row r="88" spans="1:16" s="44" customFormat="1" x14ac:dyDescent="0.4">
      <c r="B88" s="43"/>
      <c r="D88" s="43"/>
      <c r="E88" s="43"/>
      <c r="F88" s="43"/>
      <c r="G88" s="46"/>
      <c r="H88" s="43"/>
      <c r="I88" s="45"/>
      <c r="J88" s="43"/>
      <c r="K88" s="46"/>
      <c r="L88" s="43"/>
      <c r="M88" s="46"/>
    </row>
    <row r="89" spans="1:16" s="44" customFormat="1" x14ac:dyDescent="0.4">
      <c r="B89" s="43"/>
      <c r="D89" s="43"/>
      <c r="E89" s="43"/>
      <c r="F89" s="43"/>
      <c r="G89" s="46"/>
      <c r="H89" s="43"/>
      <c r="I89" s="45"/>
      <c r="J89" s="43"/>
      <c r="K89" s="46"/>
      <c r="L89" s="43"/>
      <c r="M89" s="46"/>
    </row>
    <row r="90" spans="1:16" s="44" customFormat="1" x14ac:dyDescent="0.4">
      <c r="A90" s="4" t="s">
        <v>162</v>
      </c>
      <c r="B90" s="43"/>
      <c r="D90" s="43"/>
      <c r="E90" s="43"/>
      <c r="F90" s="43"/>
      <c r="G90" s="46"/>
      <c r="H90" s="43"/>
      <c r="I90" s="45"/>
      <c r="J90" s="43"/>
      <c r="K90" s="46"/>
      <c r="L90" s="43"/>
      <c r="M90" s="46"/>
    </row>
    <row r="91" spans="1:16" s="44" customFormat="1" x14ac:dyDescent="0.4">
      <c r="B91" s="43"/>
      <c r="D91" s="43"/>
      <c r="E91" s="43"/>
      <c r="F91" s="43"/>
      <c r="G91" s="46"/>
      <c r="H91" s="43"/>
      <c r="I91" s="45"/>
      <c r="J91" s="43"/>
      <c r="K91" s="46"/>
      <c r="L91" s="43"/>
      <c r="M91" s="46"/>
    </row>
    <row r="95" spans="1:16" x14ac:dyDescent="0.4">
      <c r="A95" s="4"/>
    </row>
    <row r="96" spans="1:16" x14ac:dyDescent="0.4">
      <c r="A96" s="4"/>
    </row>
    <row r="97" spans="1:16" x14ac:dyDescent="0.4">
      <c r="A97" s="4"/>
    </row>
    <row r="98" spans="1:16" s="4" customFormat="1" x14ac:dyDescent="0.4">
      <c r="A98" s="6"/>
      <c r="B98" s="13" t="s">
        <v>21</v>
      </c>
      <c r="C98" s="6"/>
      <c r="D98" s="13"/>
      <c r="E98" s="6"/>
      <c r="F98" s="13" t="s">
        <v>21</v>
      </c>
      <c r="G98" s="6"/>
      <c r="H98" s="6"/>
      <c r="I98" s="6"/>
      <c r="J98" s="6"/>
      <c r="K98" s="6"/>
      <c r="L98" s="6"/>
      <c r="M98" s="6"/>
      <c r="P98" s="12"/>
    </row>
    <row r="99" spans="1:16" x14ac:dyDescent="0.4">
      <c r="E99" s="41"/>
      <c r="O99" s="39"/>
    </row>
    <row r="100" spans="1:16" x14ac:dyDescent="0.4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</row>
    <row r="101" spans="1:16" ht="16.5" hidden="1" customHeight="1" x14ac:dyDescent="0.4">
      <c r="A101" s="4"/>
      <c r="D101" s="8" t="s">
        <v>59</v>
      </c>
      <c r="E101" s="3"/>
      <c r="F101" s="3"/>
      <c r="G101" s="7">
        <v>273578058.38999999</v>
      </c>
      <c r="H101" s="12"/>
      <c r="I101" s="7">
        <v>251855009.65000001</v>
      </c>
      <c r="J101" s="12"/>
      <c r="K101" s="7">
        <v>164234871.12</v>
      </c>
      <c r="L101" s="7"/>
      <c r="M101" s="7">
        <v>108326809.7</v>
      </c>
    </row>
    <row r="102" spans="1:16" ht="16.5" hidden="1" customHeight="1" x14ac:dyDescent="0.4">
      <c r="A102" s="4"/>
      <c r="D102" s="8" t="s">
        <v>60</v>
      </c>
      <c r="E102" s="3"/>
      <c r="F102" s="3"/>
      <c r="G102" s="7">
        <f>+G101-G81</f>
        <v>0</v>
      </c>
      <c r="H102" s="7"/>
      <c r="I102" s="7">
        <f>+I101-I81</f>
        <v>0</v>
      </c>
      <c r="J102" s="7"/>
      <c r="K102" s="7">
        <f>+K101-K81</f>
        <v>0</v>
      </c>
      <c r="L102" s="7"/>
      <c r="M102" s="7">
        <f>+M101-M81</f>
        <v>0</v>
      </c>
    </row>
    <row r="103" spans="1:16" ht="16.5" customHeight="1" x14ac:dyDescent="0.4">
      <c r="A103" s="4"/>
      <c r="E103" s="3"/>
      <c r="F103" s="3"/>
    </row>
    <row r="104" spans="1:16" x14ac:dyDescent="0.4">
      <c r="E104" s="3"/>
      <c r="F104" s="3"/>
    </row>
    <row r="105" spans="1:16" x14ac:dyDescent="0.4">
      <c r="E105" s="3"/>
      <c r="F105" s="3"/>
    </row>
    <row r="106" spans="1:16" x14ac:dyDescent="0.4">
      <c r="E106" s="3"/>
      <c r="F106" s="3"/>
    </row>
    <row r="107" spans="1:16" x14ac:dyDescent="0.4">
      <c r="E107" s="3"/>
      <c r="F107" s="3"/>
    </row>
    <row r="108" spans="1:16" x14ac:dyDescent="0.4">
      <c r="E108" s="3"/>
      <c r="F108" s="3"/>
    </row>
    <row r="109" spans="1:16" x14ac:dyDescent="0.4">
      <c r="E109" s="3"/>
      <c r="F109" s="3"/>
    </row>
    <row r="110" spans="1:16" x14ac:dyDescent="0.4">
      <c r="E110" s="3"/>
      <c r="F110" s="3"/>
    </row>
    <row r="111" spans="1:16" x14ac:dyDescent="0.4">
      <c r="E111" s="3"/>
      <c r="F111" s="3"/>
    </row>
    <row r="112" spans="1:16" x14ac:dyDescent="0.4">
      <c r="E112" s="3"/>
      <c r="F112" s="3"/>
    </row>
    <row r="113" spans="5:6" x14ac:dyDescent="0.4">
      <c r="E113" s="3"/>
      <c r="F113" s="3"/>
    </row>
    <row r="114" spans="5:6" x14ac:dyDescent="0.4">
      <c r="E114" s="3"/>
      <c r="F114" s="3"/>
    </row>
    <row r="115" spans="5:6" x14ac:dyDescent="0.4">
      <c r="E115" s="3"/>
      <c r="F115" s="3"/>
    </row>
    <row r="116" spans="5:6" x14ac:dyDescent="0.4">
      <c r="E116" s="3"/>
      <c r="F116" s="3"/>
    </row>
    <row r="117" spans="5:6" x14ac:dyDescent="0.4">
      <c r="E117" s="3"/>
      <c r="F117" s="3"/>
    </row>
    <row r="118" spans="5:6" x14ac:dyDescent="0.4">
      <c r="E118" s="3"/>
      <c r="F118" s="3"/>
    </row>
    <row r="119" spans="5:6" x14ac:dyDescent="0.4">
      <c r="E119" s="3"/>
      <c r="F119" s="3"/>
    </row>
    <row r="120" spans="5:6" x14ac:dyDescent="0.4">
      <c r="E120" s="3"/>
      <c r="F120" s="3"/>
    </row>
    <row r="121" spans="5:6" x14ac:dyDescent="0.4">
      <c r="E121" s="3"/>
      <c r="F121" s="3"/>
    </row>
    <row r="122" spans="5:6" x14ac:dyDescent="0.4">
      <c r="E122" s="3"/>
      <c r="F122" s="3"/>
    </row>
    <row r="123" spans="5:6" x14ac:dyDescent="0.4">
      <c r="E123" s="3"/>
      <c r="F123" s="3"/>
    </row>
    <row r="124" spans="5:6" x14ac:dyDescent="0.4">
      <c r="E124" s="3"/>
      <c r="F124" s="3"/>
    </row>
    <row r="125" spans="5:6" x14ac:dyDescent="0.4">
      <c r="E125" s="3"/>
      <c r="F125" s="3"/>
    </row>
    <row r="126" spans="5:6" x14ac:dyDescent="0.4">
      <c r="E126" s="3"/>
      <c r="F126" s="3"/>
    </row>
    <row r="127" spans="5:6" x14ac:dyDescent="0.4">
      <c r="E127" s="3"/>
      <c r="F127" s="3"/>
    </row>
    <row r="128" spans="5:6" x14ac:dyDescent="0.4">
      <c r="E128" s="3"/>
      <c r="F128" s="3"/>
    </row>
    <row r="129" spans="5:6" x14ac:dyDescent="0.4">
      <c r="E129" s="3"/>
      <c r="F129" s="3"/>
    </row>
    <row r="130" spans="5:6" x14ac:dyDescent="0.4">
      <c r="E130" s="3"/>
      <c r="F130" s="3"/>
    </row>
    <row r="131" spans="5:6" x14ac:dyDescent="0.4">
      <c r="E131" s="3"/>
      <c r="F131" s="3"/>
    </row>
    <row r="132" spans="5:6" x14ac:dyDescent="0.4">
      <c r="E132" s="3"/>
      <c r="F132" s="3"/>
    </row>
    <row r="133" spans="5:6" x14ac:dyDescent="0.4">
      <c r="E133" s="3"/>
      <c r="F133" s="3"/>
    </row>
  </sheetData>
  <mergeCells count="17">
    <mergeCell ref="A100:M100"/>
    <mergeCell ref="G58:I58"/>
    <mergeCell ref="A53:M53"/>
    <mergeCell ref="A54:M54"/>
    <mergeCell ref="K58:M58"/>
    <mergeCell ref="G57:M57"/>
    <mergeCell ref="A55:M55"/>
    <mergeCell ref="G59:M59"/>
    <mergeCell ref="G5:M5"/>
    <mergeCell ref="G6:I6"/>
    <mergeCell ref="K1:M1"/>
    <mergeCell ref="K52:M52"/>
    <mergeCell ref="G7:M7"/>
    <mergeCell ref="A4:M4"/>
    <mergeCell ref="A2:M2"/>
    <mergeCell ref="A3:M3"/>
    <mergeCell ref="K6:M6"/>
  </mergeCells>
  <phoneticPr fontId="0" type="noConversion"/>
  <pageMargins left="0.55118110236220474" right="0" top="0.6692913385826772" bottom="0" header="0.35433070866141736" footer="0"/>
  <pageSetup paperSize="9" scale="93" firstPageNumber="10" fitToHeight="2" orientation="portrait" useFirstPageNumber="1" r:id="rId1"/>
  <headerFooter alignWithMargins="0">
    <oddFooter>&amp;C&amp;"Angsana New,Regular"&amp;12&amp;P</oddFooter>
  </headerFooter>
  <rowBreaks count="1" manualBreakCount="1">
    <brk id="51" max="12" man="1"/>
  </rowBreaks>
  <ignoredErrors>
    <ignoredError sqref="H60 J60 L8 J8 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Q2_66</vt:lpstr>
      <vt:lpstr>งบกำไรขาดทุน Q2_66</vt:lpstr>
      <vt:lpstr>เปลี่ยนแปลงรวม</vt:lpstr>
      <vt:lpstr>เปลี่ยนแปลงเฉพาะ</vt:lpstr>
      <vt:lpstr>งบกระแส</vt:lpstr>
      <vt:lpstr>'งบแสดงฐานะการเงิน Q2_66'!chaiyut</vt:lpstr>
      <vt:lpstr>'งบกำไรขาดทุน Q2_66'!chaiyut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Q2_66'!Print_Area</vt:lpstr>
      <vt:lpstr>งบกระแส!Print_Area</vt:lpstr>
      <vt:lpstr>'งบกำไรขาดทุน Q2_66'!Print_Area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</cp:lastModifiedBy>
  <cp:lastPrinted>2023-07-21T02:56:19Z</cp:lastPrinted>
  <dcterms:created xsi:type="dcterms:W3CDTF">2003-04-30T06:44:25Z</dcterms:created>
  <dcterms:modified xsi:type="dcterms:W3CDTF">2023-08-08T03:16:43Z</dcterms:modified>
</cp:coreProperties>
</file>