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3\Q3-2023\"/>
    </mc:Choice>
  </mc:AlternateContent>
  <xr:revisionPtr revIDLastSave="0" documentId="13_ncr:1_{5FB2E982-438D-418A-AE1F-55109C7FE05D}" xr6:coauthVersionLast="47" xr6:coauthVersionMax="47" xr10:uidLastSave="{00000000-0000-0000-0000-000000000000}"/>
  <bookViews>
    <workbookView xWindow="-120" yWindow="-120" windowWidth="29040" windowHeight="15840" tabRatio="852" activeTab="1" xr2:uid="{00000000-000D-0000-FFFF-FFFF00000000}"/>
  </bookViews>
  <sheets>
    <sheet name="งบแสดงฐานะการเงิน Q3_66" sheetId="53" r:id="rId1"/>
    <sheet name="งบกำไรขาดทุน Q3_66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Q3_66'!$A$1:$L$137</definedName>
    <definedName name="chaiyut" localSheetId="1">'งบกำไรขาดทุน Q3_66'!$A$1:$L$99</definedName>
    <definedName name="_xlnm.Database">#REF!</definedName>
    <definedName name="OLE_LINK3" localSheetId="4">งบกระแส!$A$98</definedName>
    <definedName name="prattana" localSheetId="4">งบกระแส!$A$2:$M$100</definedName>
    <definedName name="_xlnm.Print_Area" localSheetId="3">เปลี่ยนแปลงเฉพาะ!$A$1:$P$44</definedName>
    <definedName name="_xlnm.Print_Area" localSheetId="2">เปลี่ยนแปลงรวม!$A$1:$X$46</definedName>
    <definedName name="_xlnm.Print_Area" localSheetId="0">'งบแสดงฐานะการเงิน Q3_66'!$A$1:$L$136</definedName>
    <definedName name="_xlnm.Print_Area" localSheetId="4">งบกระแส!$A$1:$M$100</definedName>
    <definedName name="_xlnm.Print_Area" localSheetId="1">'งบกำไรขาดทุน Q3_66'!$A$1:$L$197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49" l="1"/>
  <c r="L33" i="48"/>
  <c r="L19" i="49" l="1"/>
  <c r="R17" i="49"/>
  <c r="T17" i="49" s="1"/>
  <c r="X17" i="49" s="1"/>
  <c r="L17" i="49"/>
  <c r="R16" i="49"/>
  <c r="T16" i="49" s="1"/>
  <c r="X16" i="49" s="1"/>
  <c r="H16" i="49"/>
  <c r="F16" i="49"/>
  <c r="D16" i="49"/>
  <c r="R13" i="49"/>
  <c r="T13" i="49" s="1"/>
  <c r="X13" i="49" s="1"/>
  <c r="L19" i="48"/>
  <c r="D17" i="48"/>
  <c r="L17" i="48" s="1"/>
  <c r="P17" i="48" s="1"/>
  <c r="P16" i="48"/>
  <c r="H16" i="48"/>
  <c r="F16" i="48"/>
  <c r="D16" i="48"/>
  <c r="P13" i="48"/>
  <c r="M78" i="52" l="1"/>
  <c r="M70" i="52"/>
  <c r="I78" i="52"/>
  <c r="I70" i="52"/>
  <c r="M8" i="52"/>
  <c r="L175" i="50"/>
  <c r="L169" i="50"/>
  <c r="H175" i="50"/>
  <c r="H169" i="50"/>
  <c r="L127" i="50"/>
  <c r="L119" i="50"/>
  <c r="L107" i="50"/>
  <c r="H127" i="50"/>
  <c r="H119" i="50"/>
  <c r="L76" i="50"/>
  <c r="L70" i="50"/>
  <c r="H76" i="50"/>
  <c r="H70" i="50"/>
  <c r="L28" i="50"/>
  <c r="L21" i="50"/>
  <c r="L8" i="50"/>
  <c r="H28" i="50"/>
  <c r="H21" i="50"/>
  <c r="L29" i="50" l="1"/>
  <c r="L31" i="50" s="1"/>
  <c r="L33" i="50" s="1"/>
  <c r="L36" i="50" s="1"/>
  <c r="H29" i="50"/>
  <c r="H31" i="50" s="1"/>
  <c r="H33" i="50" s="1"/>
  <c r="H128" i="50"/>
  <c r="H130" i="50" s="1"/>
  <c r="H132" i="50" s="1"/>
  <c r="H135" i="50" s="1"/>
  <c r="L128" i="50"/>
  <c r="L130" i="50" s="1"/>
  <c r="L132" i="50" s="1"/>
  <c r="L135" i="50" s="1"/>
  <c r="L137" i="50" l="1"/>
  <c r="H36" i="50"/>
  <c r="I10" i="52"/>
  <c r="I25" i="52" s="1"/>
  <c r="I42" i="52" s="1"/>
  <c r="I45" i="52" s="1"/>
  <c r="I80" i="52" s="1"/>
  <c r="I82" i="52" s="1"/>
  <c r="L38" i="50"/>
  <c r="M10" i="52"/>
  <c r="M25" i="52" s="1"/>
  <c r="M42" i="52" s="1"/>
  <c r="M45" i="52" s="1"/>
  <c r="M80" i="52" s="1"/>
  <c r="M82" i="52" s="1"/>
  <c r="H137" i="50"/>
  <c r="L20" i="49"/>
  <c r="R20" i="49"/>
  <c r="L34" i="48"/>
  <c r="P34" i="48" s="1"/>
  <c r="L34" i="49"/>
  <c r="R34" i="49"/>
  <c r="F169" i="50"/>
  <c r="N35" i="49"/>
  <c r="H38" i="50" l="1"/>
  <c r="T34" i="49"/>
  <c r="X34" i="49" s="1"/>
  <c r="T20" i="49"/>
  <c r="X20" i="49" s="1"/>
  <c r="L31" i="49"/>
  <c r="R31" i="49"/>
  <c r="L31" i="48"/>
  <c r="T31" i="49" l="1"/>
  <c r="X31" i="49" s="1"/>
  <c r="P31" i="48"/>
  <c r="K78" i="52" l="1"/>
  <c r="G78" i="52"/>
  <c r="J175" i="50" l="1"/>
  <c r="F175" i="50"/>
  <c r="J169" i="50"/>
  <c r="H158" i="50"/>
  <c r="F158" i="50"/>
  <c r="F157" i="50"/>
  <c r="A153" i="50"/>
  <c r="A151" i="50"/>
  <c r="J127" i="50"/>
  <c r="F127" i="50"/>
  <c r="J119" i="50"/>
  <c r="F119" i="50"/>
  <c r="L158" i="50"/>
  <c r="J107" i="50"/>
  <c r="J158" i="50" s="1"/>
  <c r="F70" i="50"/>
  <c r="H160" i="50" l="1"/>
  <c r="H171" i="50" s="1"/>
  <c r="H174" i="50" s="1"/>
  <c r="H176" i="50" s="1"/>
  <c r="P35" i="49"/>
  <c r="J128" i="50"/>
  <c r="J130" i="50" s="1"/>
  <c r="J132" i="50" s="1"/>
  <c r="J135" i="50" s="1"/>
  <c r="F128" i="50"/>
  <c r="F130" i="50" s="1"/>
  <c r="F132" i="50" s="1"/>
  <c r="F135" i="50" s="1"/>
  <c r="P18" i="48"/>
  <c r="R18" i="49"/>
  <c r="T18" i="49" s="1"/>
  <c r="X18" i="49" s="1"/>
  <c r="F76" i="50"/>
  <c r="J28" i="50"/>
  <c r="F28" i="50"/>
  <c r="F160" i="50" l="1"/>
  <c r="F171" i="50" s="1"/>
  <c r="J160" i="50"/>
  <c r="J171" i="50" s="1"/>
  <c r="J174" i="50" s="1"/>
  <c r="J176" i="50" s="1"/>
  <c r="L160" i="50"/>
  <c r="L171" i="50" s="1"/>
  <c r="L174" i="50" s="1"/>
  <c r="L176" i="50" s="1"/>
  <c r="F137" i="50"/>
  <c r="J137" i="50"/>
  <c r="L27" i="53"/>
  <c r="H27" i="53"/>
  <c r="F27" i="53" l="1"/>
  <c r="J27" i="53" l="1"/>
  <c r="P32" i="48"/>
  <c r="P30" i="48"/>
  <c r="R32" i="49"/>
  <c r="T32" i="49" s="1"/>
  <c r="X32" i="49" s="1"/>
  <c r="R30" i="49"/>
  <c r="T30" i="49" s="1"/>
  <c r="X30" i="49" s="1"/>
  <c r="F21" i="50" l="1"/>
  <c r="F29" i="50" s="1"/>
  <c r="F31" i="50" s="1"/>
  <c r="F33" i="50" s="1"/>
  <c r="F74" i="53"/>
  <c r="L7" i="53"/>
  <c r="L54" i="53" s="1"/>
  <c r="L100" i="53" s="1"/>
  <c r="N23" i="48"/>
  <c r="N21" i="48" s="1"/>
  <c r="N25" i="48" s="1"/>
  <c r="P19" i="48"/>
  <c r="P23" i="49"/>
  <c r="R23" i="49" s="1"/>
  <c r="T23" i="49" s="1"/>
  <c r="X23" i="49" s="1"/>
  <c r="K8" i="52"/>
  <c r="K60" i="52" s="1"/>
  <c r="M60" i="52"/>
  <c r="L59" i="50"/>
  <c r="L81" i="53"/>
  <c r="L74" i="53"/>
  <c r="H81" i="53"/>
  <c r="H74" i="53"/>
  <c r="L39" i="53"/>
  <c r="H39" i="53"/>
  <c r="J21" i="50"/>
  <c r="J29" i="50" s="1"/>
  <c r="J31" i="50" s="1"/>
  <c r="K70" i="52"/>
  <c r="F39" i="53"/>
  <c r="J39" i="53"/>
  <c r="V35" i="49"/>
  <c r="V39" i="49" s="1"/>
  <c r="F117" i="53" s="1"/>
  <c r="J8" i="50"/>
  <c r="J59" i="50" s="1"/>
  <c r="F81" i="53"/>
  <c r="J81" i="53"/>
  <c r="A4" i="52"/>
  <c r="A55" i="52" s="1"/>
  <c r="G59" i="52"/>
  <c r="G60" i="52"/>
  <c r="I60" i="52"/>
  <c r="G70" i="52"/>
  <c r="O81" i="52"/>
  <c r="P81" i="52"/>
  <c r="L20" i="48"/>
  <c r="P20" i="48" s="1"/>
  <c r="D25" i="48"/>
  <c r="F25" i="48"/>
  <c r="H25" i="48"/>
  <c r="J25" i="48"/>
  <c r="P27" i="48"/>
  <c r="P33" i="48"/>
  <c r="D39" i="48"/>
  <c r="J109" i="53" s="1"/>
  <c r="F39" i="48"/>
  <c r="J110" i="53" s="1"/>
  <c r="H39" i="48"/>
  <c r="J111" i="53" s="1"/>
  <c r="J39" i="48"/>
  <c r="J113" i="53" s="1"/>
  <c r="R19" i="49"/>
  <c r="T19" i="49" s="1"/>
  <c r="X19" i="49" s="1"/>
  <c r="N21" i="49"/>
  <c r="N25" i="49" s="1"/>
  <c r="V25" i="49"/>
  <c r="D25" i="49"/>
  <c r="F25" i="49"/>
  <c r="H25" i="49"/>
  <c r="J25" i="49"/>
  <c r="R27" i="49"/>
  <c r="T27" i="49" s="1"/>
  <c r="X27" i="49" s="1"/>
  <c r="R33" i="49"/>
  <c r="T33" i="49" s="1"/>
  <c r="X33" i="49" s="1"/>
  <c r="N39" i="49"/>
  <c r="D39" i="49"/>
  <c r="F109" i="53" s="1"/>
  <c r="F39" i="49"/>
  <c r="F110" i="53" s="1"/>
  <c r="H39" i="49"/>
  <c r="F111" i="53" s="1"/>
  <c r="J39" i="49"/>
  <c r="F113" i="53" s="1"/>
  <c r="A53" i="50"/>
  <c r="A55" i="50"/>
  <c r="F58" i="50"/>
  <c r="F59" i="50"/>
  <c r="H59" i="50"/>
  <c r="P37" i="49"/>
  <c r="L37" i="49" s="1"/>
  <c r="J70" i="50"/>
  <c r="N35" i="48" s="1"/>
  <c r="N37" i="48" s="1"/>
  <c r="L37" i="48" s="1"/>
  <c r="P37" i="48" s="1"/>
  <c r="J76" i="50"/>
  <c r="J7" i="53"/>
  <c r="J54" i="53" s="1"/>
  <c r="J100" i="53" s="1"/>
  <c r="A49" i="53"/>
  <c r="A95" i="53" s="1"/>
  <c r="A50" i="53"/>
  <c r="A96" i="53" s="1"/>
  <c r="A51" i="53"/>
  <c r="A97" i="53" s="1"/>
  <c r="F54" i="53"/>
  <c r="F100" i="53" s="1"/>
  <c r="H54" i="53"/>
  <c r="H100" i="53" s="1"/>
  <c r="H116" i="53"/>
  <c r="H118" i="53" s="1"/>
  <c r="L116" i="53"/>
  <c r="L117" i="53"/>
  <c r="J74" i="53"/>
  <c r="R37" i="49" l="1"/>
  <c r="T37" i="49" s="1"/>
  <c r="X37" i="49" s="1"/>
  <c r="L83" i="53"/>
  <c r="P23" i="48"/>
  <c r="N39" i="48"/>
  <c r="F36" i="50"/>
  <c r="P39" i="49"/>
  <c r="P21" i="49"/>
  <c r="P25" i="49" s="1"/>
  <c r="L118" i="53"/>
  <c r="Q27" i="48" s="1"/>
  <c r="Z27" i="49"/>
  <c r="H83" i="53"/>
  <c r="H119" i="53" s="1"/>
  <c r="H40" i="53"/>
  <c r="J83" i="53"/>
  <c r="F83" i="53"/>
  <c r="F40" i="53"/>
  <c r="R35" i="49"/>
  <c r="L40" i="53"/>
  <c r="J33" i="50"/>
  <c r="J36" i="50" s="1"/>
  <c r="J40" i="53"/>
  <c r="R39" i="49" l="1"/>
  <c r="F115" i="53" s="1"/>
  <c r="R21" i="49"/>
  <c r="R25" i="49" s="1"/>
  <c r="G10" i="52"/>
  <c r="G25" i="52" s="1"/>
  <c r="G42" i="52" s="1"/>
  <c r="G45" i="52" s="1"/>
  <c r="G80" i="52" s="1"/>
  <c r="G82" i="52" s="1"/>
  <c r="O82" i="52" s="1"/>
  <c r="F61" i="50"/>
  <c r="F72" i="50" s="1"/>
  <c r="L119" i="53"/>
  <c r="L137" i="53" s="1"/>
  <c r="H137" i="53"/>
  <c r="J61" i="50"/>
  <c r="J72" i="50" s="1"/>
  <c r="J75" i="50" s="1"/>
  <c r="J77" i="50" s="1"/>
  <c r="K10" i="52"/>
  <c r="K25" i="52" s="1"/>
  <c r="K42" i="52" s="1"/>
  <c r="K45" i="52" s="1"/>
  <c r="K80" i="52" s="1"/>
  <c r="K82" i="52" s="1"/>
  <c r="P82" i="52" s="1"/>
  <c r="H61" i="50"/>
  <c r="H72" i="50" s="1"/>
  <c r="H75" i="50" s="1"/>
  <c r="H77" i="50" s="1"/>
  <c r="L21" i="49"/>
  <c r="L25" i="49" s="1"/>
  <c r="L61" i="50"/>
  <c r="L72" i="50" s="1"/>
  <c r="L75" i="50" s="1"/>
  <c r="L77" i="50" s="1"/>
  <c r="L21" i="48"/>
  <c r="F38" i="50"/>
  <c r="L35" i="49"/>
  <c r="L35" i="48"/>
  <c r="J38" i="50"/>
  <c r="F75" i="50" l="1"/>
  <c r="F77" i="50" s="1"/>
  <c r="F174" i="50" s="1"/>
  <c r="F176" i="50" s="1"/>
  <c r="I102" i="52"/>
  <c r="M102" i="52"/>
  <c r="G102" i="52"/>
  <c r="T21" i="49"/>
  <c r="X21" i="49" s="1"/>
  <c r="X25" i="49" s="1"/>
  <c r="K102" i="52"/>
  <c r="P35" i="48"/>
  <c r="P39" i="48" s="1"/>
  <c r="L39" i="48"/>
  <c r="J114" i="53" s="1"/>
  <c r="J116" i="53" s="1"/>
  <c r="J118" i="53" s="1"/>
  <c r="J119" i="53" s="1"/>
  <c r="J137" i="53" s="1"/>
  <c r="P21" i="48"/>
  <c r="P25" i="48" s="1"/>
  <c r="L25" i="48"/>
  <c r="T35" i="49"/>
  <c r="L39" i="49"/>
  <c r="F114" i="53" s="1"/>
  <c r="F116" i="53" s="1"/>
  <c r="F118" i="53" s="1"/>
  <c r="F119" i="53" s="1"/>
  <c r="F137" i="53" s="1"/>
  <c r="T25" i="49" l="1"/>
  <c r="Q39" i="48"/>
  <c r="X35" i="49"/>
  <c r="X39" i="49" s="1"/>
  <c r="Z39" i="49" s="1"/>
  <c r="T39" i="49"/>
</calcChain>
</file>

<file path=xl/sharedStrings.xml><?xml version="1.0" encoding="utf-8"?>
<sst xmlns="http://schemas.openxmlformats.org/spreadsheetml/2006/main" count="448" uniqueCount="250">
  <si>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</si>
  <si>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</si>
  <si>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</si>
  <si>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</si>
  <si>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</si>
  <si>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</si>
  <si>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</si>
  <si>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</si>
  <si>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</si>
  <si>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</si>
  <si>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</si>
  <si>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</si>
  <si>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</si>
  <si>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</si>
  <si>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</si>
  <si>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</si>
  <si>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</si>
  <si>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</si>
  <si>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</si>
  <si>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</si>
  <si>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</si>
  <si>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</si>
  <si>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</si>
  <si>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</si>
  <si>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</si>
  <si>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</si>
  <si>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</si>
  <si>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</si>
  <si>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</si>
  <si>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</si>
  <si>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</si>
  <si>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</si>
  <si>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</si>
  <si>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</si>
  <si>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</si>
  <si>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</si>
  <si>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</si>
  <si>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</si>
  <si>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</si>
  <si>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</si>
  <si>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</si>
  <si>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</si>
  <si>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</si>
  <si>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</si>
  <si>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</si>
  <si>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</si>
  <si>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</si>
  <si>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</si>
  <si>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</si>
  <si>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</si>
  <si>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</si>
  <si>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</si>
  <si>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</si>
  <si>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</si>
  <si>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</si>
  <si>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</si>
  <si>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</si>
  <si>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</si>
  <si>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</si>
  <si>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</si>
  <si>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</si>
  <si>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</si>
  <si>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</si>
  <si>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</si>
  <si>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</si>
  <si>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</si>
  <si>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</si>
  <si>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</si>
  <si>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</si>
  <si>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</si>
  <si>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</si>
  <si>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</si>
  <si>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</si>
  <si>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</si>
  <si>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</si>
  <si>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</si>
  <si>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</si>
  <si>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</si>
  <si>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</si>
  <si>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</si>
  <si>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</si>
  <si>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</si>
  <si>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</si>
  <si>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</si>
  <si>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</si>
  <si>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ภาษีเงินได้นิติบุคคลค้างจ่าย</t>
  </si>
  <si>
    <t>รวมส่วนของ</t>
  </si>
  <si>
    <t>บริษัทใหญ่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</si>
  <si>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</si>
  <si>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</si>
  <si>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</si>
  <si>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</si>
  <si>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</si>
  <si>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</si>
  <si>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</si>
  <si>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</si>
  <si>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</si>
  <si>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</si>
  <si>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</si>
  <si>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</si>
  <si>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</si>
  <si>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</si>
  <si>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</si>
  <si>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</si>
  <si>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</si>
  <si>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</si>
  <si>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</si>
  <si>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</si>
  <si>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</si>
  <si>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</si>
  <si>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</si>
  <si>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</si>
  <si>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</si>
  <si>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</si>
  <si>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</si>
  <si>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</si>
  <si>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</si>
  <si>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</si>
  <si>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 xml:space="preserve">กำไร (ขาดทุน) </t>
  </si>
  <si>
    <t>ค่าใช้จ่ายภาษีเงินได้ของปีปัจจุบัน</t>
  </si>
  <si>
    <t xml:space="preserve">      จ่ายปันผล</t>
  </si>
  <si>
    <t xml:space="preserve">      จ่ายปันผล 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</si>
  <si>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</si>
  <si>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</si>
  <si>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</si>
  <si>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</si>
  <si>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</si>
  <si>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</si>
  <si>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</si>
  <si>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</si>
  <si>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</si>
  <si>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</si>
  <si>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</si>
  <si>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</si>
  <si>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</si>
  <si>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</si>
  <si>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</si>
  <si>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</si>
  <si>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</si>
  <si>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</si>
  <si>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</si>
  <si>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</si>
  <si>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</si>
  <si>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</si>
  <si>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</si>
  <si>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</si>
  <si>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</si>
  <si>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</si>
  <si>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</si>
  <si>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</si>
  <si>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</si>
  <si>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</si>
  <si>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</si>
  <si>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</si>
  <si>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เงินปันผลรับจากบริษัทย่อย</t>
  </si>
  <si>
    <t>กำไรจากอัตราแลกเปลี่ยน</t>
  </si>
  <si>
    <t xml:space="preserve">      กำไรขาดทุนเบ็ดเสร็จรวมสำหรับงวด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</si>
  <si>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</si>
  <si>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</si>
  <si>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</si>
  <si>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</si>
  <si>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</si>
  <si>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</si>
  <si>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</si>
  <si>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</si>
  <si>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</si>
  <si>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เงินรับล่วงหน้าค่าหุ้น</t>
  </si>
  <si>
    <t xml:space="preserve">      เพิ่มทุนจากการใช้สิทธิตามใบสำคัญแสดงสิทธิ</t>
  </si>
  <si>
    <t xml:space="preserve">      เงินรับล่วงหน้าค่าหุ้นสามัญ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</si>
  <si>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</si>
  <si>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</si>
  <si>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</si>
  <si>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r>
      <t>สินทรัพย์ทางการเงิน</t>
    </r>
    <r>
      <rPr>
        <sz val="12"/>
        <rFont val="Angsana New"/>
        <family val="1"/>
      </rPr>
      <t xml:space="preserve">หมุนเวียนอื่น  </t>
    </r>
  </si>
  <si>
    <t xml:space="preserve">สินทรัพย์ทางการเงินไม่หมุนเวียนอื่น 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</si>
  <si>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</si>
  <si>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</si>
  <si>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สินทรัพย์ทางการเงินไม่หมุนเวียนอื่น (เพิ่มขึ้น) ลดลง</t>
  </si>
  <si>
    <t xml:space="preserve">ประมาณการหนี้สินไม่หมุนเวียน - </t>
  </si>
  <si>
    <t>กำไรที่ยังไม่เกิดขึ้นจากการวัดมูลค่าสินทรัพย์ทางการเงินอื่น</t>
  </si>
  <si>
    <t>ขาดทุนที่ยังไม่เกิดขึ้นจากการวัดมูลค่าสินทรัพย์ทางการเงินอื่น</t>
  </si>
  <si>
    <t>กำไรจากกิจกรรมดำเนินงาน</t>
  </si>
  <si>
    <t>ลูกหนี้หมุนเวียนอื่น</t>
  </si>
  <si>
    <t>เจ้าหนี้หมุนเวียนอื่น</t>
  </si>
  <si>
    <t xml:space="preserve"> - สำหรับผลประโยชน์พนักงาน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</si>
  <si>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</si>
  <si>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</si>
  <si>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</si>
  <si>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กำไรจากการขายสินทรัพย์ทางการเงินอื่น</t>
  </si>
  <si>
    <t>ขาดทุนจากการขายสินทรัพย์ทางการเงินอื่น</t>
  </si>
  <si>
    <t>ขาดทุน(กำไร)ที่ยังไม่เกิดขึ้น -</t>
  </si>
  <si>
    <t>- จากการวัดมูลค่าสินทรัพย์ทางการเงินอื่น</t>
  </si>
  <si>
    <t>สินค้าคงเหลือสินทรัพย์ดิจิทัล</t>
  </si>
  <si>
    <t>กลับรายการค่าเผื่อหนี้สงสัยจะสูญ</t>
  </si>
  <si>
    <t>ขาดทุนจากมูลค่าสินค้าคงเหลือลดลง</t>
  </si>
  <si>
    <t xml:space="preserve">     โอนผลกำไร(ขาดทุน)จากการประมาณการตาม</t>
  </si>
  <si>
    <t xml:space="preserve">      -หลักคณิตศาสตร์ประกันภัยไปยังกำไรสะสม</t>
  </si>
  <si>
    <t>ลูกหนี้การค้า-สุทธิ</t>
  </si>
  <si>
    <t>เงินกู้ยืม</t>
  </si>
  <si>
    <t>ยอดคงเหลือ ณ วันที่  1 มกราคม 2565</t>
  </si>
  <si>
    <t xml:space="preserve">      เพิ่มทุนเพื่อรองรับการจ่ายหุ้นปันผล</t>
  </si>
  <si>
    <t>ลูกหนี้การค้า - กิจการที่เกี่ยวข้องกัน ลดลง</t>
  </si>
  <si>
    <t>เงินให้กู้ยืมแก่ - บุคคลและกิจการอื่น เพิ่มขึ้น</t>
  </si>
  <si>
    <t>2565</t>
  </si>
  <si>
    <t>รายได้จากสินค้าคงเหลือสินทรัพย์ดิจิทัล - สุทธิ</t>
  </si>
  <si>
    <t>ขาดทุน(กำไร)จากมูลค่าสินค้าคงเหลือลดลง</t>
  </si>
  <si>
    <t>ค่าเผื่อหนี้สงสัยจะสูญ (กลับรายการ)</t>
  </si>
  <si>
    <t>ค่าเผื่อด้อยค่าเงินลงทุน</t>
  </si>
  <si>
    <t>5 , 7</t>
  </si>
  <si>
    <t>7 , 11</t>
  </si>
  <si>
    <t>เงินปันผลจ่ายให้กับผู้ถือหุ้นของบริษัท</t>
  </si>
  <si>
    <t>เงินปันผลจ่ายให้ส่วนได้เสียที่ไม่มีอำนาจควบคุม</t>
  </si>
  <si>
    <t>- หุ้นสามัญ  13,098,802,641  หุ้น ในปี2565</t>
  </si>
  <si>
    <t xml:space="preserve">      จัดสรรกำไรสะสมเป็นสำรองตามกฎหมาย</t>
  </si>
  <si>
    <t>สำหรับงวดเก้าเดือนสิ้นสุดวันที่ 30 กันยายน</t>
  </si>
  <si>
    <t>สำหรับงวดสามเดือนสิ้นสุดวันที่ 30 กันยายน</t>
  </si>
  <si>
    <t>กลับรายการมูลค่าสินค้าคงเหลือลดลง</t>
  </si>
  <si>
    <t>ยอดคงเหลือ ณ วันที่ 30 กันยายน 2565</t>
  </si>
  <si>
    <t>หนี้สินตามสัญญาเช่าการเงิน</t>
  </si>
  <si>
    <t>หนี้สินจากสัญญาเช่าการเงิน -</t>
  </si>
  <si>
    <t xml:space="preserve">  - ที่ถึงกำหนดชำระภายในหนึ่งปี</t>
  </si>
  <si>
    <t>เจ้าหนี้หมุนเวียนอื่น -กิจการที่เกี่ยวข้องกัน</t>
  </si>
  <si>
    <t>12,13,14</t>
  </si>
  <si>
    <t>สินทรัพย์สิทธิการใช้ (เพิ่มขึ้น) ลดลง</t>
  </si>
  <si>
    <t>12 , 13</t>
  </si>
  <si>
    <t>ซื้อที่ดิน อาคาร และอุปกรณ์</t>
  </si>
  <si>
    <t>สินค้าคงเหลือสินทรัพย์ดิจิทัล-สุทธิ</t>
  </si>
  <si>
    <t>จ่ายปันผลเป็นหุ้นสามัญ</t>
  </si>
  <si>
    <t>ค่าใช้จ่าย (รายได้) ภาษีรอตัดบัญชี</t>
  </si>
  <si>
    <t>หุ้นสามัญเพิ่มขึ้นจากหุ้นปันผล</t>
  </si>
  <si>
    <t>ข้อมูลเพิ่มเติมเกี่ยวกับ กิจกรรมดำเนินงาน กิจกรรมลงทุน และกิจกรรมจัดหาเงินที่ไม่กระทบเงินสด</t>
  </si>
  <si>
    <t>เงินให้กู้ยืมแก่ - บุคคลและกิจการอื่น (เพิ่มขึ้น) ลดลง สุทธิ</t>
  </si>
  <si>
    <t>ณ วันที่ 30 กันยายน 2566</t>
  </si>
  <si>
    <t>30 กันยายน 2566</t>
  </si>
  <si>
    <t>31 ธันวาคม 2565</t>
  </si>
  <si>
    <t>สำหรับงวดเก้าเดือนสิ้นสุดวันที่ 30 กันยายน 2566</t>
  </si>
  <si>
    <t>สำหรับงวดสามเดือนสิ้นสุดวันที่ 30 กันยายน 2566</t>
  </si>
  <si>
    <t>2566</t>
  </si>
  <si>
    <t>อาคาร และอุปกรณ์-สุทธิ</t>
  </si>
  <si>
    <t>สินทรัพย์สิทธิการใช้-สุทธิ</t>
  </si>
  <si>
    <t>- หุ้นสามัญ  13,156,835,895  หุ้น ในปี2566</t>
  </si>
  <si>
    <t xml:space="preserve">- หุ้นสามัญ  9,315,208,558  หุ้น </t>
  </si>
  <si>
    <t>ยอดคงเหลือ ณ วันที่  1 มกราคม 2566</t>
  </si>
  <si>
    <t>ยอดคงเหลือ ณ วันที่ 30 กันยายน 2566</t>
  </si>
  <si>
    <t>กำไรจากการขายสินทรัพย์ทางการเงินไม่หมุนเวียนอื่น</t>
  </si>
  <si>
    <t>กลับรายการขาดทุนจากมูลค่าสินค้าคงเหลือลดลง</t>
  </si>
  <si>
    <t>สินค้าคงเหลือสินทรัพย์ดิจิทัล เพิ่มขึ้น (ลดลง)</t>
  </si>
  <si>
    <t>เจ้าหนี้การค้า -กิจการที่เกี่ยวข้องกัน</t>
  </si>
  <si>
    <t>ขาดทุนจากสินค้าคงเหลือสินทรัพย์ดิจิทัล - สุทธิ</t>
  </si>
  <si>
    <t>เงินลงทุนในบริษัทย่อย (เพิ่มขึ้น) ลดลง</t>
  </si>
  <si>
    <t>ภาษีเงินได้นิติบุคคลจ่ายล่วงหน้า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</si>
</sst>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  <numFmt numFmtId="175" formatCode="_(* #,##0.000_);_(* \(#,##0.000\);_(* &quot;-&quot;??_);_(@_)"/>
  </numFmts>
  <fonts count="38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  <font>
      <strike/>
      <sz val="12"/>
      <name val="Angsana New"/>
      <family val="1"/>
    </font>
    <font>
      <sz val="10"/>
      <name val="Angsana New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25">
    <xf numFmtId="0" fontId="0" fillId="0" borderId="0" xfId="0"/>
    <xf numFmtId="0" fontId="2" fillId="0" borderId="0" xfId="0" applyFont="1"/>
    <xf numFmtId="43" fontId="2" fillId="0" borderId="0" xfId="19" applyFont="1" applyFill="1" applyBorder="1"/>
    <xf numFmtId="167" fontId="3" fillId="0" borderId="0" xfId="0" applyNumberFormat="1" applyFont="1" applyAlignment="1">
      <alignment horizontal="center"/>
    </xf>
    <xf numFmtId="0" fontId="3" fillId="0" borderId="0" xfId="0" applyFont="1"/>
    <xf numFmtId="167" fontId="3" fillId="0" borderId="0" xfId="19" applyNumberFormat="1" applyFont="1" applyFill="1"/>
    <xf numFmtId="0" fontId="3" fillId="0" borderId="0" xfId="0" applyFont="1" applyAlignment="1">
      <alignment horizontal="center"/>
    </xf>
    <xf numFmtId="43" fontId="3" fillId="0" borderId="0" xfId="19" applyFont="1" applyFill="1"/>
    <xf numFmtId="167" fontId="3" fillId="0" borderId="0" xfId="0" applyNumberFormat="1" applyFont="1" applyAlignment="1">
      <alignment horizontal="right"/>
    </xf>
    <xf numFmtId="167" fontId="3" fillId="0" borderId="0" xfId="19" applyNumberFormat="1" applyFont="1" applyFill="1" applyBorder="1"/>
    <xf numFmtId="167" fontId="3" fillId="0" borderId="0" xfId="0" applyNumberFormat="1" applyFont="1"/>
    <xf numFmtId="43" fontId="3" fillId="0" borderId="0" xfId="19" applyFont="1" applyFill="1" applyBorder="1"/>
    <xf numFmtId="0" fontId="3" fillId="0" borderId="0" xfId="0" applyFont="1" applyAlignment="1">
      <alignment horizontal="left"/>
    </xf>
    <xf numFmtId="167" fontId="3" fillId="0" borderId="0" xfId="0" applyNumberFormat="1" applyFont="1" applyAlignment="1">
      <alignment horizontal="left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8" fontId="3" fillId="0" borderId="0" xfId="0" applyNumberFormat="1" applyFont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/>
    <xf numFmtId="2" fontId="3" fillId="0" borderId="0" xfId="0" applyNumberFormat="1" applyFont="1"/>
    <xf numFmtId="43" fontId="3" fillId="0" borderId="0" xfId="0" applyNumberFormat="1" applyFont="1"/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/>
    </xf>
    <xf numFmtId="165" fontId="3" fillId="0" borderId="0" xfId="0" applyNumberFormat="1" applyFont="1"/>
    <xf numFmtId="167" fontId="13" fillId="0" borderId="0" xfId="0" applyNumberFormat="1" applyFont="1"/>
    <xf numFmtId="0" fontId="14" fillId="0" borderId="0" xfId="0" applyFont="1" applyAlignment="1">
      <alignment horizontal="center"/>
    </xf>
    <xf numFmtId="174" fontId="14" fillId="0" borderId="0" xfId="19" applyNumberFormat="1" applyFont="1" applyFill="1" applyBorder="1"/>
    <xf numFmtId="168" fontId="14" fillId="0" borderId="0" xfId="0" applyNumberFormat="1" applyFont="1"/>
    <xf numFmtId="167" fontId="14" fillId="0" borderId="0" xfId="0" applyNumberFormat="1" applyFont="1"/>
    <xf numFmtId="1" fontId="3" fillId="0" borderId="0" xfId="0" applyNumberFormat="1" applyFont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0" fontId="17" fillId="0" borderId="0" xfId="0" applyFont="1"/>
    <xf numFmtId="43" fontId="17" fillId="0" borderId="0" xfId="19" applyFont="1" applyFill="1"/>
    <xf numFmtId="39" fontId="3" fillId="0" borderId="0" xfId="0" applyNumberFormat="1" applyFont="1"/>
    <xf numFmtId="43" fontId="3" fillId="0" borderId="0" xfId="19" applyFont="1" applyFill="1" applyAlignment="1">
      <alignment horizontal="right"/>
    </xf>
    <xf numFmtId="43" fontId="3" fillId="0" borderId="0" xfId="0" applyNumberFormat="1" applyFont="1" applyAlignment="1">
      <alignment horizontal="right"/>
    </xf>
    <xf numFmtId="43" fontId="3" fillId="0" borderId="14" xfId="19" applyFont="1" applyFill="1" applyBorder="1"/>
    <xf numFmtId="43" fontId="3" fillId="0" borderId="15" xfId="19" applyFont="1" applyFill="1" applyBorder="1"/>
    <xf numFmtId="43" fontId="3" fillId="0" borderId="0" xfId="0" applyNumberFormat="1" applyFont="1" applyAlignment="1">
      <alignment horizontal="center"/>
    </xf>
    <xf numFmtId="43" fontId="3" fillId="0" borderId="0" xfId="19" applyFont="1" applyFill="1" applyBorder="1" applyAlignment="1">
      <alignment horizontal="right"/>
    </xf>
    <xf numFmtId="43" fontId="3" fillId="0" borderId="12" xfId="19" applyFont="1" applyFill="1" applyBorder="1"/>
    <xf numFmtId="43" fontId="3" fillId="0" borderId="12" xfId="19" applyFont="1" applyFill="1" applyBorder="1" applyAlignment="1">
      <alignment horizontal="right"/>
    </xf>
    <xf numFmtId="43" fontId="3" fillId="0" borderId="15" xfId="19" applyFont="1" applyFill="1" applyBorder="1" applyAlignment="1">
      <alignment horizontal="right"/>
    </xf>
    <xf numFmtId="43" fontId="3" fillId="0" borderId="15" xfId="0" applyNumberFormat="1" applyFont="1" applyBorder="1" applyAlignment="1">
      <alignment horizontal="right"/>
    </xf>
    <xf numFmtId="43" fontId="14" fillId="0" borderId="0" xfId="19" applyFont="1" applyFill="1"/>
    <xf numFmtId="43" fontId="14" fillId="0" borderId="0" xfId="0" applyNumberFormat="1" applyFont="1"/>
    <xf numFmtId="43" fontId="14" fillId="0" borderId="0" xfId="19" applyFont="1" applyFill="1" applyBorder="1"/>
    <xf numFmtId="43" fontId="3" fillId="0" borderId="16" xfId="19" applyFont="1" applyFill="1" applyBorder="1"/>
    <xf numFmtId="43" fontId="3" fillId="0" borderId="14" xfId="19" applyFont="1" applyFill="1" applyBorder="1" applyAlignment="1">
      <alignment horizontal="right"/>
    </xf>
    <xf numFmtId="166" fontId="3" fillId="0" borderId="17" xfId="19" applyNumberFormat="1" applyFont="1" applyFill="1" applyBorder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19" applyNumberFormat="1" applyFont="1" applyFill="1"/>
    <xf numFmtId="168" fontId="7" fillId="0" borderId="0" xfId="0" applyNumberFormat="1" applyFont="1"/>
    <xf numFmtId="169" fontId="7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0" fontId="35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7" fontId="2" fillId="0" borderId="0" xfId="19" applyNumberFormat="1" applyFont="1" applyFill="1" applyBorder="1" applyAlignment="1">
      <alignment horizontal="center" vertical="top" wrapText="1"/>
    </xf>
    <xf numFmtId="0" fontId="36" fillId="0" borderId="0" xfId="0" applyFont="1"/>
    <xf numFmtId="167" fontId="3" fillId="0" borderId="0" xfId="19" applyNumberFormat="1" applyFont="1" applyFill="1" applyAlignment="1">
      <alignment horizontal="center"/>
    </xf>
    <xf numFmtId="0" fontId="3" fillId="0" borderId="12" xfId="0" applyFont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8" fontId="7" fillId="0" borderId="0" xfId="0" applyNumberFormat="1" applyFont="1" applyAlignment="1">
      <alignment horizontal="center"/>
    </xf>
    <xf numFmtId="167" fontId="37" fillId="0" borderId="0" xfId="19" applyNumberFormat="1" applyFont="1" applyFill="1" applyBorder="1" applyAlignment="1">
      <alignment horizontal="center"/>
    </xf>
    <xf numFmtId="43" fontId="37" fillId="0" borderId="0" xfId="19" applyFont="1" applyFill="1" applyAlignment="1">
      <alignment horizontal="center"/>
    </xf>
    <xf numFmtId="43" fontId="37" fillId="0" borderId="12" xfId="19" applyFont="1" applyFill="1" applyBorder="1" applyAlignment="1">
      <alignment horizontal="center"/>
    </xf>
    <xf numFmtId="0" fontId="37" fillId="0" borderId="0" xfId="0" applyFont="1" applyAlignment="1">
      <alignment horizontal="center"/>
    </xf>
    <xf numFmtId="167" fontId="37" fillId="0" borderId="0" xfId="19" applyNumberFormat="1" applyFont="1" applyFill="1" applyBorder="1" applyAlignment="1">
      <alignment horizontal="left"/>
    </xf>
    <xf numFmtId="39" fontId="17" fillId="0" borderId="0" xfId="0" applyNumberFormat="1" applyFont="1"/>
    <xf numFmtId="4" fontId="3" fillId="0" borderId="0" xfId="0" applyNumberFormat="1" applyFont="1"/>
    <xf numFmtId="43" fontId="36" fillId="0" borderId="0" xfId="0" applyNumberFormat="1" applyFont="1"/>
    <xf numFmtId="43" fontId="36" fillId="0" borderId="0" xfId="0" applyNumberFormat="1" applyFont="1" applyAlignment="1">
      <alignment horizontal="center"/>
    </xf>
    <xf numFmtId="37" fontId="17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/>
    </xf>
    <xf numFmtId="0" fontId="3" fillId="0" borderId="0" xfId="0" quotePrefix="1" applyFont="1"/>
    <xf numFmtId="43" fontId="3" fillId="0" borderId="16" xfId="0" applyNumberFormat="1" applyFont="1" applyBorder="1" applyAlignment="1">
      <alignment horizontal="right"/>
    </xf>
    <xf numFmtId="169" fontId="3" fillId="0" borderId="0" xfId="0" applyNumberFormat="1" applyFont="1" applyAlignment="1">
      <alignment horizontal="center"/>
    </xf>
    <xf numFmtId="43" fontId="3" fillId="0" borderId="12" xfId="0" applyNumberFormat="1" applyFont="1" applyBorder="1" applyAlignment="1">
      <alignment horizontal="right"/>
    </xf>
    <xf numFmtId="168" fontId="3" fillId="0" borderId="0" xfId="0" applyNumberFormat="1" applyFont="1" applyAlignment="1">
      <alignment horizontal="center"/>
    </xf>
    <xf numFmtId="168" fontId="3" fillId="0" borderId="0" xfId="0" quotePrefix="1" applyNumberFormat="1" applyFont="1"/>
    <xf numFmtId="0" fontId="3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175" fontId="3" fillId="0" borderId="16" xfId="19" applyNumberFormat="1" applyFont="1" applyFill="1" applyBorder="1"/>
    <xf numFmtId="175" fontId="3" fillId="0" borderId="0" xfId="0" applyNumberFormat="1" applyFont="1" applyAlignment="1">
      <alignment horizontal="right"/>
    </xf>
    <xf numFmtId="175" fontId="3" fillId="0" borderId="0" xfId="0" applyNumberFormat="1" applyFont="1"/>
    <xf numFmtId="43" fontId="3" fillId="0" borderId="0" xfId="19" applyFont="1"/>
    <xf numFmtId="0" fontId="3" fillId="26" borderId="0" xfId="0" applyFont="1" applyFill="1"/>
    <xf numFmtId="167" fontId="3" fillId="0" borderId="12" xfId="19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21000000}"/>
    <cellStyle name="เซลล์ที่มีการเชื่อมโยง" xfId="30" xr:uid="{00000000-0005-0000-0000-000022000000}"/>
    <cellStyle name="แย่" xfId="31" xr:uid="{00000000-0005-0000-0000-000027000000}"/>
    <cellStyle name="แสดงผล" xfId="32" xr:uid="{00000000-0005-0000-0000-00002E000000}"/>
    <cellStyle name="การคำนวณ" xfId="33" xr:uid="{00000000-0005-0000-0000-00001D000000}"/>
    <cellStyle name="ข้อความเตือน" xfId="34" xr:uid="{00000000-0005-0000-0000-00001E000000}"/>
    <cellStyle name="ข้อความอธิบาย" xfId="35" xr:uid="{00000000-0005-0000-0000-00001F000000}"/>
    <cellStyle name="ชื่อเรื่อง" xfId="36" xr:uid="{00000000-0005-0000-0000-000020000000}"/>
    <cellStyle name="ดี" xfId="37" xr:uid="{00000000-0005-0000-0000-000023000000}"/>
    <cellStyle name="ป้อนค่า" xfId="38" xr:uid="{00000000-0005-0000-0000-000024000000}"/>
    <cellStyle name="ปานกลาง" xfId="39" xr:uid="{00000000-0005-0000-0000-000025000000}"/>
    <cellStyle name="ผลรวม" xfId="40" xr:uid="{00000000-0005-0000-0000-000026000000}"/>
    <cellStyle name="ส่วนที่ถูกเน้น1" xfId="41" xr:uid="{00000000-0005-0000-0000-000028000000}"/>
    <cellStyle name="ส่วนที่ถูกเน้น2" xfId="42" xr:uid="{00000000-0005-0000-0000-000029000000}"/>
    <cellStyle name="ส่วนที่ถูกเน้น3" xfId="43" xr:uid="{00000000-0005-0000-0000-00002A000000}"/>
    <cellStyle name="ส่วนที่ถูกเน้น4" xfId="44" xr:uid="{00000000-0005-0000-0000-00002B000000}"/>
    <cellStyle name="ส่วนที่ถูกเน้น5" xfId="45" xr:uid="{00000000-0005-0000-0000-00002C000000}"/>
    <cellStyle name="ส่วนที่ถูกเน้น6" xfId="46" xr:uid="{00000000-0005-0000-0000-00002D000000}"/>
    <cellStyle name="หมายเหตุ" xfId="47" xr:uid="{00000000-0005-0000-0000-00002F000000}"/>
    <cellStyle name="หมายเหตุ 2" xfId="52" xr:uid="{00000000-0005-0000-0000-000030000000}"/>
    <cellStyle name="หัวเรื่อง 1" xfId="48" xr:uid="{00000000-0005-0000-0000-000031000000}"/>
    <cellStyle name="หัวเรื่อง 2" xfId="49" xr:uid="{00000000-0005-0000-0000-000032000000}"/>
    <cellStyle name="หัวเรื่อง 3" xfId="50" xr:uid="{00000000-0005-0000-0000-000033000000}"/>
    <cellStyle name="หัวเรื่อง 4" xfId="51" xr:uid="{00000000-0005-0000-0000-000034000000}"/>
  </cellStyles>
  <dxfs count="0"/>
  <tableStyles count="0" defaultTableStyle="TableStyleMedium9" defaultPivotStyle="PivotStyleLight16"/>
  <colors>
    <mruColors>
      <color rgb="FFD5F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9"/>
  <sheetViews>
    <sheetView view="pageBreakPreview" zoomScaleNormal="100" zoomScaleSheetLayoutView="100" workbookViewId="0">
      <selection activeCell="C8" sqref="C8"/>
    </sheetView>
  </sheetViews>
  <sheetFormatPr defaultColWidth="9.140625" defaultRowHeight="18" x14ac:dyDescent="0.4"/>
  <cols>
    <col min="1" max="2" width="2.7109375" style="4" customWidth="1"/>
    <col min="3" max="3" width="27.28515625" style="4" bestFit="1" customWidth="1"/>
    <col min="4" max="4" width="6.28515625" style="6" customWidth="1"/>
    <col min="5" max="5" width="0.85546875" style="6" customWidth="1"/>
    <col min="6" max="6" width="14.5703125" style="6" customWidth="1"/>
    <col min="7" max="7" width="0.7109375" style="6" customWidth="1"/>
    <col min="8" max="8" width="13.42578125" style="6" customWidth="1"/>
    <col min="9" max="9" width="0.85546875" style="4" customWidth="1"/>
    <col min="10" max="10" width="14.42578125" style="5" customWidth="1"/>
    <col min="11" max="11" width="1" style="5" customWidth="1"/>
    <col min="12" max="12" width="14" style="5" customWidth="1"/>
    <col min="13" max="13" width="15.7109375" style="4" customWidth="1"/>
    <col min="14" max="14" width="2.7109375" style="4" customWidth="1"/>
    <col min="15" max="15" width="15.7109375" style="4" customWidth="1"/>
    <col min="16" max="16" width="2.7109375" style="4" customWidth="1"/>
    <col min="17" max="17" width="13.85546875" style="4" customWidth="1"/>
    <col min="18" max="18" width="2.7109375" style="4" customWidth="1"/>
    <col min="19" max="19" width="14.5703125" style="4" customWidth="1"/>
    <col min="20" max="20" width="11" style="4" customWidth="1"/>
    <col min="21" max="16384" width="9.140625" style="4"/>
  </cols>
  <sheetData>
    <row r="1" spans="1:14" x14ac:dyDescent="0.4">
      <c r="D1" s="16"/>
      <c r="E1" s="16"/>
      <c r="F1" s="9"/>
      <c r="G1" s="9"/>
      <c r="H1" s="9"/>
      <c r="J1" s="9"/>
      <c r="K1" s="9"/>
      <c r="L1" s="9"/>
    </row>
    <row r="2" spans="1:14" x14ac:dyDescent="0.4">
      <c r="A2" s="115" t="s">
        <v>52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6"/>
      <c r="N2" s="6"/>
    </row>
    <row r="3" spans="1:14" ht="18" customHeight="1" x14ac:dyDescent="0.4">
      <c r="A3" s="115" t="s">
        <v>88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4" ht="20.25" customHeight="1" x14ac:dyDescent="0.4">
      <c r="A4" s="115" t="s">
        <v>231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</row>
    <row r="5" spans="1:14" x14ac:dyDescent="0.4">
      <c r="A5" s="6"/>
      <c r="B5" s="6"/>
      <c r="F5" s="118" t="s">
        <v>13</v>
      </c>
      <c r="G5" s="118"/>
      <c r="H5" s="118"/>
      <c r="I5" s="118"/>
      <c r="J5" s="118"/>
      <c r="K5" s="118"/>
      <c r="L5" s="118"/>
    </row>
    <row r="6" spans="1:14" x14ac:dyDescent="0.4">
      <c r="F6" s="113" t="s">
        <v>34</v>
      </c>
      <c r="G6" s="113"/>
      <c r="H6" s="113"/>
      <c r="J6" s="112" t="s">
        <v>35</v>
      </c>
      <c r="K6" s="112"/>
      <c r="L6" s="112"/>
    </row>
    <row r="7" spans="1:14" x14ac:dyDescent="0.4">
      <c r="D7" s="83" t="s">
        <v>40</v>
      </c>
      <c r="F7" s="22" t="s">
        <v>232</v>
      </c>
      <c r="G7" s="14"/>
      <c r="H7" s="22" t="s">
        <v>233</v>
      </c>
      <c r="J7" s="22" t="str">
        <f>+F7</f>
        <v>30 กันยายน 2566</v>
      </c>
      <c r="K7" s="14"/>
      <c r="L7" s="22" t="str">
        <f>+H7</f>
        <v>31 ธันวาคม 2565</v>
      </c>
    </row>
    <row r="8" spans="1:14" s="31" customFormat="1" ht="18" customHeight="1" x14ac:dyDescent="0.35">
      <c r="F8" s="80" t="s">
        <v>158</v>
      </c>
      <c r="G8" s="80"/>
      <c r="H8" s="80" t="s">
        <v>159</v>
      </c>
      <c r="I8" s="97"/>
      <c r="J8" s="80" t="s">
        <v>158</v>
      </c>
      <c r="K8" s="80"/>
      <c r="L8" s="80" t="s">
        <v>159</v>
      </c>
    </row>
    <row r="9" spans="1:14" s="31" customFormat="1" ht="18" customHeight="1" x14ac:dyDescent="0.35">
      <c r="F9" s="80" t="s">
        <v>160</v>
      </c>
      <c r="G9" s="80"/>
      <c r="H9" s="80"/>
      <c r="I9" s="97"/>
      <c r="J9" s="80" t="s">
        <v>160</v>
      </c>
      <c r="K9" s="80"/>
      <c r="L9" s="80"/>
    </row>
    <row r="10" spans="1:14" ht="18" customHeight="1" x14ac:dyDescent="0.4">
      <c r="A10" s="114" t="s">
        <v>5</v>
      </c>
      <c r="B10" s="114"/>
      <c r="C10" s="114"/>
      <c r="F10" s="4"/>
      <c r="G10" s="4"/>
      <c r="H10" s="4"/>
      <c r="J10" s="35"/>
      <c r="K10" s="35"/>
      <c r="L10" s="35"/>
    </row>
    <row r="11" spans="1:14" x14ac:dyDescent="0.4">
      <c r="A11" s="4" t="s">
        <v>6</v>
      </c>
      <c r="F11" s="3"/>
      <c r="G11" s="3"/>
      <c r="H11" s="3"/>
    </row>
    <row r="12" spans="1:14" x14ac:dyDescent="0.4">
      <c r="B12" s="4" t="s">
        <v>14</v>
      </c>
      <c r="D12" s="6">
        <v>3</v>
      </c>
      <c r="F12" s="49">
        <v>156124298.66999999</v>
      </c>
      <c r="G12" s="49"/>
      <c r="H12" s="49">
        <v>193802583.52000001</v>
      </c>
      <c r="I12" s="34"/>
      <c r="J12" s="7">
        <v>34121230.960000001</v>
      </c>
      <c r="K12" s="7"/>
      <c r="L12" s="7">
        <v>58130055.630000003</v>
      </c>
    </row>
    <row r="13" spans="1:14" x14ac:dyDescent="0.4">
      <c r="B13" s="4" t="s">
        <v>196</v>
      </c>
      <c r="F13" s="49"/>
      <c r="G13" s="49"/>
      <c r="H13" s="49"/>
      <c r="I13" s="34"/>
      <c r="J13" s="7"/>
      <c r="K13" s="7"/>
      <c r="L13" s="7"/>
    </row>
    <row r="14" spans="1:14" x14ac:dyDescent="0.4">
      <c r="C14" s="4" t="s">
        <v>36</v>
      </c>
      <c r="D14" s="6">
        <v>4</v>
      </c>
      <c r="F14" s="49">
        <v>80607690.849999994</v>
      </c>
      <c r="G14" s="49"/>
      <c r="H14" s="49">
        <v>128829588.42</v>
      </c>
      <c r="I14" s="34"/>
      <c r="J14" s="7">
        <v>41503292.859999999</v>
      </c>
      <c r="K14" s="7"/>
      <c r="L14" s="7">
        <v>64178292.859999999</v>
      </c>
    </row>
    <row r="15" spans="1:14" x14ac:dyDescent="0.4">
      <c r="C15" s="4" t="s">
        <v>33</v>
      </c>
      <c r="D15" s="6">
        <v>2.2000000000000002</v>
      </c>
      <c r="F15" s="49">
        <v>73981.11</v>
      </c>
      <c r="G15" s="49"/>
      <c r="H15" s="49">
        <v>0</v>
      </c>
      <c r="I15" s="34"/>
      <c r="J15" s="7">
        <v>5948981.1100000003</v>
      </c>
      <c r="K15" s="7"/>
      <c r="L15" s="7">
        <v>5875000</v>
      </c>
    </row>
    <row r="16" spans="1:14" x14ac:dyDescent="0.4">
      <c r="B16" s="4" t="s">
        <v>181</v>
      </c>
      <c r="F16" s="49"/>
      <c r="G16" s="49"/>
      <c r="H16" s="49"/>
      <c r="I16" s="34"/>
      <c r="J16" s="7"/>
      <c r="K16" s="7"/>
      <c r="L16" s="7"/>
    </row>
    <row r="17" spans="1:12" x14ac:dyDescent="0.4">
      <c r="C17" s="4" t="s">
        <v>77</v>
      </c>
      <c r="D17" s="6">
        <v>5</v>
      </c>
      <c r="F17" s="49">
        <v>160343054.61999997</v>
      </c>
      <c r="G17" s="49"/>
      <c r="H17" s="49">
        <v>302053612.75</v>
      </c>
      <c r="I17" s="34"/>
      <c r="J17" s="7">
        <v>24032661.73</v>
      </c>
      <c r="K17" s="7"/>
      <c r="L17" s="7">
        <v>5218679.47</v>
      </c>
    </row>
    <row r="18" spans="1:12" x14ac:dyDescent="0.4">
      <c r="B18" s="4" t="s">
        <v>225</v>
      </c>
      <c r="D18" s="6">
        <v>6</v>
      </c>
      <c r="F18" s="49">
        <v>613999853.63999999</v>
      </c>
      <c r="G18" s="49"/>
      <c r="H18" s="49">
        <v>389873419.69</v>
      </c>
      <c r="I18" s="34"/>
      <c r="J18" s="7">
        <v>278599.25</v>
      </c>
      <c r="K18" s="7"/>
      <c r="L18" s="7">
        <v>291640.82</v>
      </c>
    </row>
    <row r="19" spans="1:12" x14ac:dyDescent="0.4">
      <c r="B19" s="4" t="s">
        <v>64</v>
      </c>
      <c r="F19" s="49"/>
      <c r="G19" s="49"/>
      <c r="H19" s="49"/>
      <c r="I19" s="7"/>
      <c r="J19" s="7"/>
      <c r="K19" s="7"/>
      <c r="L19" s="7"/>
    </row>
    <row r="20" spans="1:12" x14ac:dyDescent="0.4">
      <c r="C20" s="4" t="s">
        <v>145</v>
      </c>
      <c r="D20" s="6">
        <v>7</v>
      </c>
      <c r="F20" s="49">
        <v>303000000</v>
      </c>
      <c r="G20" s="49"/>
      <c r="H20" s="49">
        <v>173000000</v>
      </c>
      <c r="I20" s="7"/>
      <c r="J20" s="50">
        <v>303000000</v>
      </c>
      <c r="K20" s="50"/>
      <c r="L20" s="50">
        <v>173000000</v>
      </c>
    </row>
    <row r="21" spans="1:12" x14ac:dyDescent="0.4">
      <c r="C21" s="4" t="s">
        <v>33</v>
      </c>
      <c r="D21" s="6">
        <v>2.2999999999999998</v>
      </c>
      <c r="F21" s="49">
        <v>0</v>
      </c>
      <c r="G21" s="49"/>
      <c r="H21" s="49">
        <v>0</v>
      </c>
      <c r="I21" s="7"/>
      <c r="J21" s="50">
        <v>1707786832.0899999</v>
      </c>
      <c r="K21" s="50"/>
      <c r="L21" s="50">
        <v>2005852850.3</v>
      </c>
    </row>
    <row r="22" spans="1:12" x14ac:dyDescent="0.4">
      <c r="B22" s="4" t="s">
        <v>171</v>
      </c>
      <c r="D22" s="6">
        <v>8</v>
      </c>
      <c r="F22" s="49">
        <v>769073268.32000005</v>
      </c>
      <c r="G22" s="49"/>
      <c r="H22" s="49">
        <v>1135405645.74</v>
      </c>
      <c r="I22" s="34"/>
      <c r="J22" s="7">
        <v>106714720.09999999</v>
      </c>
      <c r="K22" s="7"/>
      <c r="L22" s="7">
        <v>108176650.72</v>
      </c>
    </row>
    <row r="23" spans="1:12" x14ac:dyDescent="0.4">
      <c r="B23" s="4" t="s">
        <v>45</v>
      </c>
      <c r="F23" s="49"/>
      <c r="G23" s="49"/>
      <c r="H23" s="49"/>
      <c r="I23" s="34"/>
      <c r="J23" s="7"/>
      <c r="K23" s="7"/>
      <c r="L23" s="7"/>
    </row>
    <row r="24" spans="1:12" x14ac:dyDescent="0.4">
      <c r="C24" s="4" t="s">
        <v>75</v>
      </c>
      <c r="F24" s="49">
        <v>21125593.050000001</v>
      </c>
      <c r="G24" s="49"/>
      <c r="H24" s="49">
        <v>23349822.59</v>
      </c>
      <c r="I24" s="34"/>
      <c r="J24" s="7">
        <v>15836085.059999999</v>
      </c>
      <c r="K24" s="7"/>
      <c r="L24" s="7">
        <v>17967750.239999998</v>
      </c>
    </row>
    <row r="25" spans="1:12" s="111" customFormat="1" x14ac:dyDescent="0.4">
      <c r="A25" s="4"/>
      <c r="B25" s="4"/>
      <c r="C25" s="4" t="s">
        <v>249</v>
      </c>
      <c r="D25" s="6"/>
      <c r="E25" s="6"/>
      <c r="F25" s="49">
        <v>6578580.1100000003</v>
      </c>
      <c r="G25" s="49"/>
      <c r="H25" s="49">
        <v>0</v>
      </c>
      <c r="I25" s="34"/>
      <c r="J25" s="7">
        <v>6578580.1100000003</v>
      </c>
      <c r="K25" s="7"/>
      <c r="L25" s="7">
        <v>0</v>
      </c>
    </row>
    <row r="26" spans="1:12" x14ac:dyDescent="0.4">
      <c r="C26" s="4" t="s">
        <v>32</v>
      </c>
      <c r="F26" s="50">
        <v>957906.64</v>
      </c>
      <c r="G26" s="50"/>
      <c r="H26" s="50">
        <v>1424563.16</v>
      </c>
      <c r="I26" s="34"/>
      <c r="J26" s="7">
        <v>252271.44</v>
      </c>
      <c r="K26" s="7"/>
      <c r="L26" s="7">
        <v>505747.6</v>
      </c>
    </row>
    <row r="27" spans="1:12" x14ac:dyDescent="0.4">
      <c r="C27" s="4" t="s">
        <v>15</v>
      </c>
      <c r="F27" s="51">
        <f>SUM(F12:F26)</f>
        <v>2111884227.01</v>
      </c>
      <c r="G27" s="11"/>
      <c r="H27" s="51">
        <f>SUM(H12:H26)</f>
        <v>2347739235.8699999</v>
      </c>
      <c r="I27" s="34"/>
      <c r="J27" s="51">
        <f>SUM(J12:J26)</f>
        <v>2246053254.71</v>
      </c>
      <c r="K27" s="11"/>
      <c r="L27" s="51">
        <f>SUM(L12:L26)</f>
        <v>2439196667.6399994</v>
      </c>
    </row>
    <row r="28" spans="1:12" x14ac:dyDescent="0.4">
      <c r="F28" s="50"/>
      <c r="G28" s="50"/>
      <c r="H28" s="50"/>
      <c r="I28" s="34"/>
      <c r="J28" s="7"/>
      <c r="K28" s="7"/>
      <c r="L28" s="7"/>
    </row>
    <row r="29" spans="1:12" x14ac:dyDescent="0.4">
      <c r="A29" s="4" t="s">
        <v>46</v>
      </c>
      <c r="F29" s="50"/>
      <c r="G29" s="50"/>
      <c r="H29" s="50"/>
      <c r="I29" s="34"/>
      <c r="J29" s="7"/>
      <c r="K29" s="7"/>
      <c r="L29" s="7"/>
    </row>
    <row r="30" spans="1:12" hidden="1" x14ac:dyDescent="0.4">
      <c r="B30" s="4" t="s">
        <v>74</v>
      </c>
      <c r="D30" s="6">
        <v>8</v>
      </c>
      <c r="F30" s="50">
        <v>0</v>
      </c>
      <c r="G30" s="50"/>
      <c r="H30" s="50">
        <v>0</v>
      </c>
      <c r="I30" s="34"/>
      <c r="J30" s="7">
        <v>0</v>
      </c>
      <c r="K30" s="7"/>
      <c r="L30" s="7">
        <v>0</v>
      </c>
    </row>
    <row r="31" spans="1:12" x14ac:dyDescent="0.4">
      <c r="B31" s="4" t="s">
        <v>56</v>
      </c>
      <c r="D31" s="6">
        <v>9</v>
      </c>
      <c r="F31" s="49">
        <v>0</v>
      </c>
      <c r="G31" s="49"/>
      <c r="H31" s="49">
        <v>0</v>
      </c>
      <c r="I31" s="34"/>
      <c r="J31" s="7">
        <v>261044600</v>
      </c>
      <c r="K31" s="7"/>
      <c r="L31" s="7">
        <v>221044600</v>
      </c>
    </row>
    <row r="32" spans="1:12" x14ac:dyDescent="0.4">
      <c r="B32" s="4" t="s">
        <v>173</v>
      </c>
      <c r="D32" s="6">
        <v>10</v>
      </c>
      <c r="F32" s="49">
        <v>285000620.16000003</v>
      </c>
      <c r="G32" s="49"/>
      <c r="H32" s="49">
        <v>205000586.03</v>
      </c>
      <c r="I32" s="34"/>
      <c r="J32" s="7">
        <v>285000000</v>
      </c>
      <c r="K32" s="7"/>
      <c r="L32" s="7">
        <v>205000000</v>
      </c>
    </row>
    <row r="33" spans="1:12" x14ac:dyDescent="0.4">
      <c r="B33" s="4" t="s">
        <v>146</v>
      </c>
      <c r="D33" s="6">
        <v>11</v>
      </c>
      <c r="F33" s="49">
        <v>391500000</v>
      </c>
      <c r="G33" s="49"/>
      <c r="H33" s="49">
        <v>391500000</v>
      </c>
      <c r="I33" s="34"/>
      <c r="J33" s="7">
        <v>391500000</v>
      </c>
      <c r="K33" s="7"/>
      <c r="L33" s="7">
        <v>391500000</v>
      </c>
    </row>
    <row r="34" spans="1:12" x14ac:dyDescent="0.4">
      <c r="B34" s="4" t="s">
        <v>136</v>
      </c>
      <c r="D34" s="6">
        <v>12</v>
      </c>
      <c r="F34" s="98">
        <v>5280926.74</v>
      </c>
      <c r="G34" s="98"/>
      <c r="H34" s="98">
        <v>5610155.5099999998</v>
      </c>
      <c r="I34" s="28"/>
      <c r="J34" s="73">
        <v>5280926.74</v>
      </c>
      <c r="K34" s="73"/>
      <c r="L34" s="73">
        <v>5610155.5099999998</v>
      </c>
    </row>
    <row r="35" spans="1:12" x14ac:dyDescent="0.4">
      <c r="B35" s="4" t="s">
        <v>237</v>
      </c>
      <c r="D35" s="6">
        <v>13</v>
      </c>
      <c r="F35" s="50">
        <v>55463730.18</v>
      </c>
      <c r="G35" s="50"/>
      <c r="H35" s="50">
        <v>71648554.980000004</v>
      </c>
      <c r="I35" s="34"/>
      <c r="J35" s="7">
        <v>29759199.07</v>
      </c>
      <c r="K35" s="7"/>
      <c r="L35" s="7">
        <v>32293497.359999999</v>
      </c>
    </row>
    <row r="36" spans="1:12" x14ac:dyDescent="0.4">
      <c r="B36" s="4" t="s">
        <v>238</v>
      </c>
      <c r="D36" s="6">
        <v>14</v>
      </c>
      <c r="F36" s="98">
        <v>1454467.88</v>
      </c>
      <c r="G36" s="98"/>
      <c r="H36" s="98">
        <v>2047109.25</v>
      </c>
      <c r="I36" s="28"/>
      <c r="J36" s="73">
        <v>1454467.88</v>
      </c>
      <c r="K36" s="73"/>
      <c r="L36" s="73">
        <v>2047109.25</v>
      </c>
    </row>
    <row r="37" spans="1:12" x14ac:dyDescent="0.4">
      <c r="B37" s="4" t="s">
        <v>116</v>
      </c>
      <c r="D37" s="6">
        <v>15.3</v>
      </c>
      <c r="F37" s="50">
        <v>90986015.400000006</v>
      </c>
      <c r="G37" s="50"/>
      <c r="H37" s="50">
        <v>92643273.340000004</v>
      </c>
      <c r="I37" s="34"/>
      <c r="J37" s="7">
        <v>82541847.980000004</v>
      </c>
      <c r="K37" s="7"/>
      <c r="L37" s="7">
        <v>86876274.810000002</v>
      </c>
    </row>
    <row r="38" spans="1:12" x14ac:dyDescent="0.4">
      <c r="B38" s="4" t="s">
        <v>47</v>
      </c>
      <c r="F38" s="50">
        <v>707010</v>
      </c>
      <c r="G38" s="50"/>
      <c r="H38" s="50">
        <v>1079641.76</v>
      </c>
      <c r="I38" s="34"/>
      <c r="J38" s="7">
        <v>428610</v>
      </c>
      <c r="K38" s="7"/>
      <c r="L38" s="7">
        <v>427410</v>
      </c>
    </row>
    <row r="39" spans="1:12" x14ac:dyDescent="0.4">
      <c r="C39" s="4" t="s">
        <v>16</v>
      </c>
      <c r="F39" s="51">
        <f>SUM(F30:F38)</f>
        <v>830392770.36000001</v>
      </c>
      <c r="G39" s="11"/>
      <c r="H39" s="51">
        <f>SUM(H30:H38)</f>
        <v>769529320.87</v>
      </c>
      <c r="I39" s="34"/>
      <c r="J39" s="51">
        <f>SUM(J30:J38)</f>
        <v>1057009651.6700001</v>
      </c>
      <c r="K39" s="11"/>
      <c r="L39" s="51">
        <f>SUM(L30:L38)</f>
        <v>944799046.93000007</v>
      </c>
    </row>
    <row r="40" spans="1:12" ht="18.75" thickBot="1" x14ac:dyDescent="0.45">
      <c r="A40" s="4" t="s">
        <v>48</v>
      </c>
      <c r="F40" s="52">
        <f>+F39+F27</f>
        <v>2942276997.3699999</v>
      </c>
      <c r="G40" s="11"/>
      <c r="H40" s="52">
        <f>+H39+H27</f>
        <v>3117268556.7399998</v>
      </c>
      <c r="I40" s="34"/>
      <c r="J40" s="52">
        <f>+J39+J27</f>
        <v>3303062906.3800001</v>
      </c>
      <c r="K40" s="11"/>
      <c r="L40" s="52">
        <f>+L39+L27</f>
        <v>3383995714.5699997</v>
      </c>
    </row>
    <row r="41" spans="1:12" ht="12" customHeight="1" thickTop="1" x14ac:dyDescent="0.4">
      <c r="F41" s="53"/>
      <c r="G41" s="53"/>
      <c r="H41" s="53"/>
      <c r="I41" s="34"/>
      <c r="J41" s="11"/>
      <c r="K41" s="11"/>
      <c r="L41" s="11"/>
    </row>
    <row r="42" spans="1:12" x14ac:dyDescent="0.4">
      <c r="A42" s="4" t="s">
        <v>157</v>
      </c>
      <c r="F42" s="53"/>
      <c r="G42" s="53"/>
      <c r="H42" s="53"/>
      <c r="I42" s="34"/>
      <c r="J42" s="7"/>
      <c r="K42" s="7"/>
      <c r="L42" s="7"/>
    </row>
    <row r="43" spans="1:12" x14ac:dyDescent="0.4">
      <c r="F43" s="53"/>
      <c r="G43" s="53"/>
      <c r="H43" s="53"/>
      <c r="I43" s="34"/>
      <c r="J43" s="7"/>
      <c r="K43" s="7"/>
      <c r="L43" s="7"/>
    </row>
    <row r="45" spans="1:12" ht="18.75" customHeight="1" x14ac:dyDescent="0.4"/>
    <row r="46" spans="1:12" x14ac:dyDescent="0.4">
      <c r="A46" s="6"/>
      <c r="B46" s="12" t="s">
        <v>125</v>
      </c>
      <c r="C46" s="6"/>
      <c r="D46" s="12"/>
      <c r="G46" s="12"/>
      <c r="H46" s="12" t="s">
        <v>124</v>
      </c>
      <c r="I46" s="6"/>
      <c r="J46" s="6"/>
      <c r="K46" s="6"/>
      <c r="L46" s="6"/>
    </row>
    <row r="47" spans="1:12" x14ac:dyDescent="0.4">
      <c r="A47" s="6"/>
      <c r="B47" s="12"/>
      <c r="C47" s="6"/>
      <c r="D47" s="12"/>
      <c r="G47" s="12"/>
      <c r="H47" s="12"/>
      <c r="I47" s="6"/>
      <c r="J47" s="6"/>
      <c r="K47" s="6"/>
      <c r="L47" s="6"/>
    </row>
    <row r="48" spans="1:12" x14ac:dyDescent="0.4">
      <c r="A48" s="12"/>
      <c r="B48" s="13"/>
      <c r="C48" s="6"/>
      <c r="I48" s="6"/>
      <c r="J48" s="6"/>
      <c r="K48" s="6"/>
      <c r="L48" s="6"/>
    </row>
    <row r="49" spans="1:12" x14ac:dyDescent="0.4">
      <c r="A49" s="115" t="str">
        <f>+A2</f>
        <v>บริษัท บรุ๊คเคอร์ กรุ๊ป จำกัด (มหาชน) และบริษัทย่อย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</row>
    <row r="50" spans="1:12" x14ac:dyDescent="0.4">
      <c r="A50" s="115" t="str">
        <f>+A3</f>
        <v>งบแสดงฐานะการเงิน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</row>
    <row r="51" spans="1:12" x14ac:dyDescent="0.4">
      <c r="A51" s="115" t="str">
        <f>+A4</f>
        <v>ณ วันที่ 30 กันยายน 2566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</row>
    <row r="52" spans="1:12" ht="21" customHeight="1" x14ac:dyDescent="0.4">
      <c r="D52" s="4"/>
      <c r="E52" s="4"/>
      <c r="F52" s="118" t="s">
        <v>13</v>
      </c>
      <c r="G52" s="118"/>
      <c r="H52" s="118"/>
      <c r="I52" s="118"/>
      <c r="J52" s="118"/>
      <c r="K52" s="118"/>
      <c r="L52" s="118"/>
    </row>
    <row r="53" spans="1:12" x14ac:dyDescent="0.4">
      <c r="D53" s="4"/>
      <c r="E53" s="4"/>
      <c r="F53" s="113" t="s">
        <v>34</v>
      </c>
      <c r="G53" s="113"/>
      <c r="H53" s="113"/>
      <c r="J53" s="112" t="s">
        <v>35</v>
      </c>
      <c r="K53" s="112"/>
      <c r="L53" s="112"/>
    </row>
    <row r="54" spans="1:12" x14ac:dyDescent="0.4">
      <c r="D54" s="83" t="s">
        <v>40</v>
      </c>
      <c r="F54" s="84" t="str">
        <f>+F7</f>
        <v>30 กันยายน 2566</v>
      </c>
      <c r="G54" s="17"/>
      <c r="H54" s="84" t="str">
        <f>+H7</f>
        <v>31 ธันวาคม 2565</v>
      </c>
      <c r="J54" s="84" t="str">
        <f>+J7</f>
        <v>30 กันยายน 2566</v>
      </c>
      <c r="K54" s="14"/>
      <c r="L54" s="84" t="str">
        <f>+L7</f>
        <v>31 ธันวาคม 2565</v>
      </c>
    </row>
    <row r="55" spans="1:12" s="31" customFormat="1" x14ac:dyDescent="0.35">
      <c r="F55" s="80" t="s">
        <v>158</v>
      </c>
      <c r="G55" s="80"/>
      <c r="H55" s="80" t="s">
        <v>159</v>
      </c>
      <c r="I55" s="97"/>
      <c r="J55" s="80" t="s">
        <v>158</v>
      </c>
      <c r="K55" s="80"/>
      <c r="L55" s="80" t="s">
        <v>159</v>
      </c>
    </row>
    <row r="56" spans="1:12" s="31" customFormat="1" x14ac:dyDescent="0.35">
      <c r="F56" s="80" t="s">
        <v>160</v>
      </c>
      <c r="G56" s="80"/>
      <c r="H56" s="80"/>
      <c r="I56" s="97"/>
      <c r="J56" s="80" t="s">
        <v>160</v>
      </c>
      <c r="K56" s="80"/>
      <c r="L56" s="80"/>
    </row>
    <row r="57" spans="1:12" ht="18" customHeight="1" x14ac:dyDescent="0.4">
      <c r="A57" s="114" t="s">
        <v>8</v>
      </c>
      <c r="B57" s="114"/>
      <c r="C57" s="114"/>
      <c r="F57" s="14"/>
      <c r="G57" s="14"/>
      <c r="H57" s="14"/>
      <c r="J57" s="14"/>
      <c r="K57" s="14"/>
      <c r="L57" s="14"/>
    </row>
    <row r="58" spans="1:12" x14ac:dyDescent="0.4">
      <c r="A58" s="4" t="s">
        <v>49</v>
      </c>
      <c r="F58" s="50"/>
      <c r="G58" s="50"/>
      <c r="H58" s="50"/>
      <c r="I58" s="34"/>
      <c r="J58" s="7"/>
      <c r="K58" s="7"/>
      <c r="L58" s="7"/>
    </row>
    <row r="59" spans="1:12" x14ac:dyDescent="0.4">
      <c r="B59" s="4" t="s">
        <v>147</v>
      </c>
      <c r="D59" s="6">
        <v>16</v>
      </c>
      <c r="F59" s="50">
        <v>310000000</v>
      </c>
      <c r="G59" s="50"/>
      <c r="H59" s="50">
        <v>360000000</v>
      </c>
      <c r="I59" s="34"/>
      <c r="J59" s="7">
        <v>310000000</v>
      </c>
      <c r="K59" s="7"/>
      <c r="L59" s="7">
        <v>360000000</v>
      </c>
    </row>
    <row r="60" spans="1:12" x14ac:dyDescent="0.4">
      <c r="B60" s="4" t="s">
        <v>76</v>
      </c>
      <c r="F60" s="49"/>
      <c r="G60" s="49"/>
      <c r="H60" s="49"/>
      <c r="I60" s="34"/>
      <c r="J60" s="7"/>
      <c r="K60" s="7"/>
      <c r="L60" s="7"/>
    </row>
    <row r="61" spans="1:12" x14ac:dyDescent="0.4">
      <c r="C61" s="4" t="s">
        <v>77</v>
      </c>
      <c r="D61" s="6">
        <v>17</v>
      </c>
      <c r="F61" s="49">
        <v>565314.03</v>
      </c>
      <c r="G61" s="49"/>
      <c r="H61" s="49">
        <v>534699.31000000006</v>
      </c>
      <c r="I61" s="34"/>
      <c r="J61" s="7">
        <v>0</v>
      </c>
      <c r="K61" s="7"/>
      <c r="L61" s="7">
        <v>0</v>
      </c>
    </row>
    <row r="62" spans="1:12" x14ac:dyDescent="0.4">
      <c r="C62" s="4" t="s">
        <v>33</v>
      </c>
      <c r="D62" s="6">
        <v>2.4</v>
      </c>
      <c r="F62" s="49">
        <v>0</v>
      </c>
      <c r="G62" s="49"/>
      <c r="H62" s="49">
        <v>0</v>
      </c>
      <c r="I62" s="34"/>
      <c r="J62" s="7">
        <v>2000000</v>
      </c>
      <c r="K62" s="7"/>
      <c r="L62" s="7">
        <v>0</v>
      </c>
    </row>
    <row r="63" spans="1:12" x14ac:dyDescent="0.4">
      <c r="B63" s="4" t="s">
        <v>182</v>
      </c>
      <c r="F63" s="49"/>
      <c r="G63" s="49"/>
      <c r="H63" s="49"/>
      <c r="I63" s="34"/>
      <c r="J63" s="7"/>
      <c r="K63" s="7"/>
      <c r="L63" s="7"/>
    </row>
    <row r="64" spans="1:12" x14ac:dyDescent="0.4">
      <c r="C64" s="4" t="s">
        <v>77</v>
      </c>
      <c r="D64" s="6">
        <v>18</v>
      </c>
      <c r="F64" s="49">
        <v>32810701.759999998</v>
      </c>
      <c r="G64" s="49"/>
      <c r="H64" s="49">
        <v>26888375.510000002</v>
      </c>
      <c r="I64" s="34"/>
      <c r="J64" s="7">
        <v>29363001.949999999</v>
      </c>
      <c r="K64" s="7"/>
      <c r="L64" s="7">
        <v>13042986.43</v>
      </c>
    </row>
    <row r="65" spans="1:12" x14ac:dyDescent="0.4">
      <c r="C65" s="4" t="s">
        <v>33</v>
      </c>
      <c r="D65" s="6">
        <v>2.5</v>
      </c>
      <c r="F65" s="49">
        <v>0</v>
      </c>
      <c r="G65" s="49"/>
      <c r="H65" s="49">
        <v>0</v>
      </c>
      <c r="I65" s="34"/>
      <c r="J65" s="7">
        <v>11618357.460000001</v>
      </c>
      <c r="K65" s="7"/>
      <c r="L65" s="7">
        <v>6591361.0499999998</v>
      </c>
    </row>
    <row r="66" spans="1:12" x14ac:dyDescent="0.4">
      <c r="B66" s="4" t="s">
        <v>197</v>
      </c>
      <c r="F66" s="49"/>
      <c r="G66" s="49"/>
      <c r="H66" s="49"/>
      <c r="I66" s="34"/>
      <c r="J66" s="7"/>
      <c r="K66" s="7"/>
      <c r="L66" s="7"/>
    </row>
    <row r="67" spans="1:12" x14ac:dyDescent="0.4">
      <c r="C67" s="4" t="s">
        <v>33</v>
      </c>
      <c r="D67" s="6">
        <v>2.6</v>
      </c>
      <c r="F67" s="49">
        <v>0</v>
      </c>
      <c r="G67" s="49"/>
      <c r="H67" s="49">
        <v>0</v>
      </c>
      <c r="I67" s="34"/>
      <c r="J67" s="7">
        <v>25000000</v>
      </c>
      <c r="K67" s="7"/>
      <c r="L67" s="7">
        <v>25000000</v>
      </c>
    </row>
    <row r="68" spans="1:12" x14ac:dyDescent="0.4">
      <c r="B68" s="4" t="s">
        <v>85</v>
      </c>
      <c r="F68" s="49">
        <v>13349455.050000001</v>
      </c>
      <c r="G68" s="49"/>
      <c r="H68" s="49">
        <v>14354634.25</v>
      </c>
      <c r="I68" s="34"/>
      <c r="J68" s="49">
        <v>13349455.050000001</v>
      </c>
      <c r="K68" s="49"/>
      <c r="L68" s="49">
        <v>14354634.25</v>
      </c>
    </row>
    <row r="69" spans="1:12" x14ac:dyDescent="0.4">
      <c r="B69" s="4" t="s">
        <v>218</v>
      </c>
      <c r="F69" s="49"/>
      <c r="G69" s="49"/>
      <c r="H69" s="49"/>
      <c r="I69" s="34"/>
      <c r="J69" s="49"/>
      <c r="K69" s="49"/>
      <c r="L69" s="49"/>
    </row>
    <row r="70" spans="1:12" x14ac:dyDescent="0.4">
      <c r="B70" s="4" t="s">
        <v>219</v>
      </c>
      <c r="D70" s="6">
        <v>19</v>
      </c>
      <c r="F70" s="49">
        <v>795779.71</v>
      </c>
      <c r="G70" s="49"/>
      <c r="H70" s="49">
        <v>783184.47</v>
      </c>
      <c r="I70" s="34"/>
      <c r="J70" s="49">
        <v>795779.71</v>
      </c>
      <c r="K70" s="49"/>
      <c r="L70" s="49">
        <v>783184.47</v>
      </c>
    </row>
    <row r="71" spans="1:12" x14ac:dyDescent="0.4">
      <c r="B71" s="4" t="s">
        <v>50</v>
      </c>
      <c r="F71" s="49"/>
      <c r="G71" s="49"/>
      <c r="H71" s="49"/>
      <c r="I71" s="34"/>
      <c r="J71" s="7"/>
      <c r="K71" s="7"/>
      <c r="L71" s="7"/>
    </row>
    <row r="72" spans="1:12" x14ac:dyDescent="0.4">
      <c r="C72" s="4" t="s">
        <v>78</v>
      </c>
      <c r="F72" s="49">
        <v>2718758.4</v>
      </c>
      <c r="G72" s="49"/>
      <c r="H72" s="49">
        <v>4198579.91</v>
      </c>
      <c r="I72" s="50"/>
      <c r="J72" s="49">
        <v>2718758.4</v>
      </c>
      <c r="K72" s="49"/>
      <c r="L72" s="49">
        <v>4198579.91</v>
      </c>
    </row>
    <row r="73" spans="1:12" x14ac:dyDescent="0.4">
      <c r="C73" s="4" t="s">
        <v>44</v>
      </c>
      <c r="F73" s="49">
        <v>5755301.9799999995</v>
      </c>
      <c r="G73" s="49"/>
      <c r="H73" s="49">
        <v>897660.67</v>
      </c>
      <c r="I73" s="34"/>
      <c r="J73" s="7">
        <v>5720162.1299999999</v>
      </c>
      <c r="K73" s="7"/>
      <c r="L73" s="7">
        <v>822936.56</v>
      </c>
    </row>
    <row r="74" spans="1:12" x14ac:dyDescent="0.4">
      <c r="C74" s="4" t="s">
        <v>89</v>
      </c>
      <c r="F74" s="51">
        <f>SUM(F59:F73)</f>
        <v>365995310.92999995</v>
      </c>
      <c r="G74" s="11"/>
      <c r="H74" s="51">
        <f>SUM(H59:H73)</f>
        <v>407657134.12000006</v>
      </c>
      <c r="I74" s="34"/>
      <c r="J74" s="51">
        <f>SUM(J59:J73)</f>
        <v>400565514.69999993</v>
      </c>
      <c r="K74" s="11"/>
      <c r="L74" s="51">
        <f>SUM(L59:L73)</f>
        <v>424793682.67000008</v>
      </c>
    </row>
    <row r="75" spans="1:12" x14ac:dyDescent="0.4">
      <c r="F75" s="50"/>
      <c r="G75" s="50"/>
      <c r="H75" s="50"/>
      <c r="I75" s="34"/>
      <c r="J75" s="7"/>
      <c r="K75" s="7"/>
      <c r="L75" s="7"/>
    </row>
    <row r="76" spans="1:12" x14ac:dyDescent="0.4">
      <c r="A76" s="4" t="s">
        <v>51</v>
      </c>
      <c r="F76" s="50"/>
      <c r="G76" s="50"/>
      <c r="H76" s="50"/>
      <c r="I76" s="34"/>
      <c r="J76" s="7"/>
      <c r="K76" s="7"/>
      <c r="L76" s="7"/>
    </row>
    <row r="77" spans="1:12" x14ac:dyDescent="0.4">
      <c r="B77" s="4" t="s">
        <v>217</v>
      </c>
      <c r="D77" s="6">
        <v>19</v>
      </c>
      <c r="F77" s="50">
        <v>676203.78</v>
      </c>
      <c r="G77" s="50"/>
      <c r="H77" s="50">
        <v>1274622.74</v>
      </c>
      <c r="I77" s="34"/>
      <c r="J77" s="7">
        <v>676203.78</v>
      </c>
      <c r="K77" s="7"/>
      <c r="L77" s="7">
        <v>1274622.74</v>
      </c>
    </row>
    <row r="78" spans="1:12" x14ac:dyDescent="0.4">
      <c r="B78" s="4" t="s">
        <v>117</v>
      </c>
      <c r="D78" s="6">
        <v>15.3</v>
      </c>
      <c r="F78" s="50">
        <v>0</v>
      </c>
      <c r="G78" s="50"/>
      <c r="H78" s="50">
        <v>0</v>
      </c>
      <c r="I78" s="34"/>
      <c r="J78" s="7">
        <v>0</v>
      </c>
      <c r="K78" s="7"/>
      <c r="L78" s="7">
        <v>0</v>
      </c>
    </row>
    <row r="79" spans="1:12" x14ac:dyDescent="0.4">
      <c r="B79" s="4" t="s">
        <v>177</v>
      </c>
      <c r="F79" s="50"/>
      <c r="G79" s="50"/>
      <c r="H79" s="50"/>
      <c r="I79" s="34"/>
      <c r="J79" s="7"/>
      <c r="K79" s="7"/>
      <c r="L79" s="7"/>
    </row>
    <row r="80" spans="1:12" x14ac:dyDescent="0.4">
      <c r="B80" s="4" t="s">
        <v>183</v>
      </c>
      <c r="D80" s="6">
        <v>20</v>
      </c>
      <c r="F80" s="49">
        <v>35256205</v>
      </c>
      <c r="G80" s="49"/>
      <c r="H80" s="49">
        <v>33197268</v>
      </c>
      <c r="I80" s="7"/>
      <c r="J80" s="7">
        <v>34172325</v>
      </c>
      <c r="K80" s="7"/>
      <c r="L80" s="7">
        <v>31269880</v>
      </c>
    </row>
    <row r="81" spans="1:12" x14ac:dyDescent="0.4">
      <c r="C81" s="4" t="s">
        <v>17</v>
      </c>
      <c r="F81" s="51">
        <f>SUM(F77:F80)</f>
        <v>35932408.780000001</v>
      </c>
      <c r="G81" s="11"/>
      <c r="H81" s="51">
        <f>SUM(H77:H80)</f>
        <v>34471890.740000002</v>
      </c>
      <c r="I81" s="7"/>
      <c r="J81" s="51">
        <f>SUM(J77:J80)</f>
        <v>34848528.780000001</v>
      </c>
      <c r="K81" s="11"/>
      <c r="L81" s="51">
        <f>SUM(L77:L80)</f>
        <v>32544502.739999998</v>
      </c>
    </row>
    <row r="82" spans="1:12" x14ac:dyDescent="0.4">
      <c r="F82" s="11"/>
      <c r="G82" s="11"/>
      <c r="H82" s="11"/>
      <c r="I82" s="11"/>
      <c r="J82" s="11"/>
      <c r="K82" s="11"/>
      <c r="L82" s="11"/>
    </row>
    <row r="83" spans="1:12" x14ac:dyDescent="0.4">
      <c r="C83" s="4" t="s">
        <v>18</v>
      </c>
      <c r="F83" s="55">
        <f>+F81+F74</f>
        <v>401927719.70999992</v>
      </c>
      <c r="G83" s="11"/>
      <c r="H83" s="55">
        <f>+H81+H74</f>
        <v>442129024.86000007</v>
      </c>
      <c r="I83" s="34"/>
      <c r="J83" s="55">
        <f>+J81+J74</f>
        <v>435414043.4799999</v>
      </c>
      <c r="K83" s="11"/>
      <c r="L83" s="55">
        <f>+L81+L74</f>
        <v>457338185.41000009</v>
      </c>
    </row>
    <row r="84" spans="1:12" x14ac:dyDescent="0.4">
      <c r="F84" s="50"/>
      <c r="G84" s="50"/>
      <c r="H84" s="50"/>
      <c r="I84" s="34"/>
      <c r="J84" s="11"/>
      <c r="K84" s="11"/>
      <c r="L84" s="11"/>
    </row>
    <row r="85" spans="1:12" x14ac:dyDescent="0.4">
      <c r="A85" s="4" t="s">
        <v>157</v>
      </c>
      <c r="F85" s="105"/>
      <c r="G85" s="105"/>
      <c r="H85" s="105"/>
      <c r="J85" s="9"/>
      <c r="K85" s="9"/>
      <c r="L85" s="9"/>
    </row>
    <row r="86" spans="1:12" x14ac:dyDescent="0.4">
      <c r="F86" s="105"/>
      <c r="G86" s="105"/>
      <c r="H86" s="105"/>
      <c r="J86" s="9"/>
      <c r="K86" s="9"/>
      <c r="L86" s="9"/>
    </row>
    <row r="87" spans="1:12" x14ac:dyDescent="0.4">
      <c r="F87" s="105"/>
      <c r="G87" s="105"/>
      <c r="H87" s="105"/>
      <c r="J87" s="9"/>
      <c r="K87" s="9"/>
      <c r="L87" s="9"/>
    </row>
    <row r="88" spans="1:12" x14ac:dyDescent="0.4">
      <c r="F88" s="105"/>
      <c r="G88" s="105"/>
      <c r="H88" s="105"/>
      <c r="J88" s="9"/>
      <c r="K88" s="9"/>
      <c r="L88" s="9"/>
    </row>
    <row r="89" spans="1:12" x14ac:dyDescent="0.4">
      <c r="F89" s="105"/>
      <c r="G89" s="105"/>
      <c r="H89" s="105"/>
      <c r="J89" s="9"/>
      <c r="K89" s="9"/>
      <c r="L89" s="9"/>
    </row>
    <row r="90" spans="1:12" x14ac:dyDescent="0.4">
      <c r="F90" s="105"/>
      <c r="G90" s="105"/>
      <c r="H90" s="105"/>
      <c r="J90" s="9"/>
      <c r="K90" s="9"/>
      <c r="L90" s="9"/>
    </row>
    <row r="91" spans="1:12" x14ac:dyDescent="0.4">
      <c r="A91" s="6"/>
      <c r="B91" s="12" t="s">
        <v>125</v>
      </c>
      <c r="C91" s="6"/>
      <c r="D91" s="12"/>
      <c r="G91" s="12"/>
      <c r="H91" s="12" t="s">
        <v>124</v>
      </c>
      <c r="I91" s="6"/>
      <c r="J91" s="6"/>
      <c r="K91" s="6"/>
      <c r="L91" s="6"/>
    </row>
    <row r="92" spans="1:12" x14ac:dyDescent="0.4">
      <c r="A92" s="6"/>
      <c r="B92" s="12"/>
      <c r="C92" s="6"/>
      <c r="D92" s="12"/>
      <c r="G92" s="12"/>
      <c r="H92" s="12"/>
      <c r="I92" s="6"/>
      <c r="J92" s="6"/>
      <c r="K92" s="6"/>
      <c r="L92" s="6"/>
    </row>
    <row r="93" spans="1:12" x14ac:dyDescent="0.4">
      <c r="F93" s="105"/>
      <c r="G93" s="105"/>
      <c r="H93" s="105"/>
      <c r="J93" s="9"/>
      <c r="K93" s="9"/>
      <c r="L93" s="9"/>
    </row>
    <row r="94" spans="1:12" x14ac:dyDescent="0.4">
      <c r="F94" s="105"/>
      <c r="G94" s="105"/>
      <c r="H94" s="105"/>
      <c r="J94" s="9"/>
      <c r="K94" s="9"/>
      <c r="L94" s="9"/>
    </row>
    <row r="95" spans="1:12" x14ac:dyDescent="0.4">
      <c r="A95" s="115" t="str">
        <f>+A49</f>
        <v>บริษัท บรุ๊คเคอร์ กรุ๊ป จำกัด (มหาชน) และบริษัทย่อย</v>
      </c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</row>
    <row r="96" spans="1:12" x14ac:dyDescent="0.4">
      <c r="A96" s="116" t="str">
        <f>+A50</f>
        <v>งบแสดงฐานะการเงิน</v>
      </c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</row>
    <row r="97" spans="1:12" x14ac:dyDescent="0.4">
      <c r="A97" s="116" t="str">
        <f>+A51</f>
        <v>ณ วันที่ 30 กันยายน 2566</v>
      </c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</row>
    <row r="98" spans="1:12" x14ac:dyDescent="0.4">
      <c r="F98" s="118" t="s">
        <v>13</v>
      </c>
      <c r="G98" s="118"/>
      <c r="H98" s="118"/>
      <c r="I98" s="118"/>
      <c r="J98" s="118"/>
      <c r="K98" s="118"/>
      <c r="L98" s="118"/>
    </row>
    <row r="99" spans="1:12" x14ac:dyDescent="0.4">
      <c r="F99" s="113" t="s">
        <v>34</v>
      </c>
      <c r="G99" s="113"/>
      <c r="H99" s="113"/>
      <c r="J99" s="112" t="s">
        <v>35</v>
      </c>
      <c r="K99" s="112"/>
      <c r="L99" s="112"/>
    </row>
    <row r="100" spans="1:12" x14ac:dyDescent="0.4">
      <c r="D100" s="83" t="s">
        <v>40</v>
      </c>
      <c r="F100" s="84" t="str">
        <f>+F54</f>
        <v>30 กันยายน 2566</v>
      </c>
      <c r="G100" s="17"/>
      <c r="H100" s="84" t="str">
        <f>+H54</f>
        <v>31 ธันวาคม 2565</v>
      </c>
      <c r="J100" s="84" t="str">
        <f>+J54</f>
        <v>30 กันยายน 2566</v>
      </c>
      <c r="K100" s="14"/>
      <c r="L100" s="84" t="str">
        <f>+L54</f>
        <v>31 ธันวาคม 2565</v>
      </c>
    </row>
    <row r="101" spans="1:12" s="31" customFormat="1" ht="18" customHeight="1" x14ac:dyDescent="0.35">
      <c r="F101" s="80" t="s">
        <v>158</v>
      </c>
      <c r="G101" s="80"/>
      <c r="H101" s="80" t="s">
        <v>159</v>
      </c>
      <c r="I101" s="97"/>
      <c r="J101" s="80" t="s">
        <v>158</v>
      </c>
      <c r="K101" s="80"/>
      <c r="L101" s="80" t="s">
        <v>159</v>
      </c>
    </row>
    <row r="102" spans="1:12" s="31" customFormat="1" ht="18" customHeight="1" x14ac:dyDescent="0.35">
      <c r="F102" s="80" t="s">
        <v>160</v>
      </c>
      <c r="G102" s="80"/>
      <c r="H102" s="80"/>
      <c r="I102" s="97"/>
      <c r="J102" s="80" t="s">
        <v>160</v>
      </c>
      <c r="K102" s="80"/>
      <c r="L102" s="80"/>
    </row>
    <row r="103" spans="1:12" x14ac:dyDescent="0.4">
      <c r="A103" s="4" t="s">
        <v>106</v>
      </c>
      <c r="F103" s="8"/>
      <c r="G103" s="8"/>
      <c r="H103" s="8"/>
    </row>
    <row r="104" spans="1:12" x14ac:dyDescent="0.4">
      <c r="B104" s="4" t="s">
        <v>140</v>
      </c>
      <c r="F104" s="8"/>
      <c r="G104" s="8"/>
      <c r="H104" s="8"/>
      <c r="J104" s="9"/>
      <c r="K104" s="9"/>
      <c r="L104" s="9"/>
    </row>
    <row r="105" spans="1:12" x14ac:dyDescent="0.4">
      <c r="B105" s="4" t="s">
        <v>37</v>
      </c>
      <c r="F105" s="8"/>
      <c r="G105" s="8"/>
      <c r="H105" s="8"/>
      <c r="J105" s="9"/>
      <c r="K105" s="9"/>
      <c r="L105" s="9"/>
    </row>
    <row r="106" spans="1:12" ht="18.75" thickBot="1" x14ac:dyDescent="0.45">
      <c r="C106" s="99" t="s">
        <v>211</v>
      </c>
      <c r="D106" s="6">
        <v>21</v>
      </c>
      <c r="F106" s="100">
        <v>0</v>
      </c>
      <c r="G106" s="50"/>
      <c r="H106" s="100">
        <v>1637350330.1199999</v>
      </c>
      <c r="I106" s="34"/>
      <c r="J106" s="100">
        <v>0</v>
      </c>
      <c r="K106" s="50"/>
      <c r="L106" s="100">
        <v>1637350330.1199999</v>
      </c>
    </row>
    <row r="107" spans="1:12" ht="19.5" thickTop="1" thickBot="1" x14ac:dyDescent="0.45">
      <c r="C107" s="99" t="s">
        <v>239</v>
      </c>
      <c r="D107" s="6">
        <v>21</v>
      </c>
      <c r="F107" s="100">
        <v>1644604486.8699999</v>
      </c>
      <c r="G107" s="50"/>
      <c r="H107" s="100">
        <v>0</v>
      </c>
      <c r="I107" s="34"/>
      <c r="J107" s="100">
        <v>1644604486.8699999</v>
      </c>
      <c r="K107" s="50"/>
      <c r="L107" s="100">
        <v>0</v>
      </c>
    </row>
    <row r="108" spans="1:12" ht="18.75" thickTop="1" x14ac:dyDescent="0.4">
      <c r="B108" s="4" t="s">
        <v>38</v>
      </c>
      <c r="F108" s="50"/>
      <c r="G108" s="50"/>
      <c r="H108" s="50"/>
      <c r="I108" s="34"/>
      <c r="J108" s="7"/>
      <c r="K108" s="7"/>
      <c r="L108" s="50"/>
    </row>
    <row r="109" spans="1:12" x14ac:dyDescent="0.4">
      <c r="C109" s="99" t="s">
        <v>240</v>
      </c>
      <c r="D109" s="6">
        <v>21</v>
      </c>
      <c r="F109" s="7">
        <f>+เปลี่ยนแปลงรวม!D39</f>
        <v>1164401069.76</v>
      </c>
      <c r="G109" s="7"/>
      <c r="H109" s="7">
        <v>1164401069.76</v>
      </c>
      <c r="I109" s="7"/>
      <c r="J109" s="7">
        <f>+เปลี่ยนแปลงเฉพาะ!D39</f>
        <v>1164401069.76</v>
      </c>
      <c r="K109" s="7"/>
      <c r="L109" s="7">
        <v>1164401069.76</v>
      </c>
    </row>
    <row r="110" spans="1:12" x14ac:dyDescent="0.4">
      <c r="B110" s="4" t="s">
        <v>141</v>
      </c>
      <c r="C110" s="99"/>
      <c r="D110" s="6">
        <v>21</v>
      </c>
      <c r="F110" s="7">
        <f>+เปลี่ยนแปลงรวม!F39</f>
        <v>688264273.16999996</v>
      </c>
      <c r="G110" s="7"/>
      <c r="H110" s="7">
        <v>688264273.17000008</v>
      </c>
      <c r="I110" s="34"/>
      <c r="J110" s="7">
        <f>+เปลี่ยนแปลงเฉพาะ!F39</f>
        <v>688264273.16999996</v>
      </c>
      <c r="K110" s="7"/>
      <c r="L110" s="7">
        <v>688264273.17000008</v>
      </c>
    </row>
    <row r="111" spans="1:12" x14ac:dyDescent="0.4">
      <c r="B111" s="4" t="s">
        <v>166</v>
      </c>
      <c r="C111" s="99"/>
      <c r="D111" s="6">
        <v>22</v>
      </c>
      <c r="F111" s="7">
        <f>+เปลี่ยนแปลงรวม!H39</f>
        <v>0</v>
      </c>
      <c r="G111" s="7"/>
      <c r="H111" s="7">
        <v>0</v>
      </c>
      <c r="I111" s="34"/>
      <c r="J111" s="7">
        <f>+เปลี่ยนแปลงเฉพาะ!H39</f>
        <v>0</v>
      </c>
      <c r="K111" s="7"/>
      <c r="L111" s="7">
        <v>0</v>
      </c>
    </row>
    <row r="112" spans="1:12" x14ac:dyDescent="0.4">
      <c r="B112" s="4" t="s">
        <v>54</v>
      </c>
      <c r="F112" s="50"/>
      <c r="G112" s="50"/>
      <c r="H112" s="50"/>
      <c r="I112" s="34"/>
      <c r="J112" s="7"/>
      <c r="K112" s="7"/>
      <c r="L112" s="50"/>
    </row>
    <row r="113" spans="1:12" x14ac:dyDescent="0.4">
      <c r="C113" s="4" t="s">
        <v>39</v>
      </c>
      <c r="F113" s="49">
        <f>+เปลี่ยนแปลงรวม!J39</f>
        <v>103052013.31</v>
      </c>
      <c r="G113" s="49"/>
      <c r="H113" s="49">
        <v>101508576.81</v>
      </c>
      <c r="I113" s="34"/>
      <c r="J113" s="49">
        <f>เปลี่ยนแปลงเฉพาะ!J39</f>
        <v>103052013.31</v>
      </c>
      <c r="K113" s="49"/>
      <c r="L113" s="49">
        <v>101508576.81</v>
      </c>
    </row>
    <row r="114" spans="1:12" x14ac:dyDescent="0.4">
      <c r="C114" s="4" t="s">
        <v>3</v>
      </c>
      <c r="D114" s="101"/>
      <c r="F114" s="11">
        <f>เปลี่ยนแปลงรวม!L39</f>
        <v>510775006.55000007</v>
      </c>
      <c r="G114" s="11"/>
      <c r="H114" s="11">
        <v>640369161.44000006</v>
      </c>
      <c r="I114" s="34"/>
      <c r="J114" s="11">
        <f>เปลี่ยนแปลงเฉพาะ!L39</f>
        <v>911931506.65999997</v>
      </c>
      <c r="K114" s="11"/>
      <c r="L114" s="11">
        <v>972483609.41999996</v>
      </c>
    </row>
    <row r="115" spans="1:12" x14ac:dyDescent="0.4">
      <c r="B115" s="4" t="s">
        <v>107</v>
      </c>
      <c r="D115" s="101"/>
      <c r="F115" s="55">
        <f>เปลี่ยนแปลงรวม!R39</f>
        <v>11446506.73</v>
      </c>
      <c r="G115" s="11"/>
      <c r="H115" s="55">
        <v>17740596.210000001</v>
      </c>
      <c r="I115" s="34"/>
      <c r="J115" s="55">
        <v>0</v>
      </c>
      <c r="K115" s="11"/>
      <c r="L115" s="55">
        <v>0</v>
      </c>
    </row>
    <row r="116" spans="1:12" x14ac:dyDescent="0.4">
      <c r="C116" s="4" t="s">
        <v>103</v>
      </c>
      <c r="F116" s="7">
        <f>SUM(F109:F115)</f>
        <v>2477938869.52</v>
      </c>
      <c r="G116" s="7"/>
      <c r="H116" s="7">
        <f>SUM(H109:H115)</f>
        <v>2612283677.3900003</v>
      </c>
      <c r="I116" s="34"/>
      <c r="J116" s="7">
        <f>SUM(J109:J115)</f>
        <v>2867648862.8999996</v>
      </c>
      <c r="K116" s="7"/>
      <c r="L116" s="7">
        <f>SUM(L109:L115)</f>
        <v>2926657529.1599998</v>
      </c>
    </row>
    <row r="117" spans="1:12" x14ac:dyDescent="0.4">
      <c r="B117" s="4" t="s">
        <v>90</v>
      </c>
      <c r="F117" s="102">
        <f>เปลี่ยนแปลงรวม!V39</f>
        <v>62410408.140000001</v>
      </c>
      <c r="G117" s="50"/>
      <c r="H117" s="102">
        <v>62855854.490000002</v>
      </c>
      <c r="I117" s="34"/>
      <c r="J117" s="55">
        <v>0</v>
      </c>
      <c r="K117" s="11"/>
      <c r="L117" s="102">
        <f>เปลี่ยนแปลงรวม!AD39</f>
        <v>0</v>
      </c>
    </row>
    <row r="118" spans="1:12" x14ac:dyDescent="0.4">
      <c r="C118" s="4" t="s">
        <v>108</v>
      </c>
      <c r="F118" s="7">
        <f>+F117+F116</f>
        <v>2540349277.6599998</v>
      </c>
      <c r="G118" s="7"/>
      <c r="H118" s="7">
        <f>+H117+H116</f>
        <v>2675139531.8800001</v>
      </c>
      <c r="I118" s="34"/>
      <c r="J118" s="7">
        <f>+J117+J116</f>
        <v>2867648862.8999996</v>
      </c>
      <c r="K118" s="7"/>
      <c r="L118" s="7">
        <f>+L117+L116</f>
        <v>2926657529.1599998</v>
      </c>
    </row>
    <row r="119" spans="1:12" ht="18.75" thickBot="1" x14ac:dyDescent="0.45">
      <c r="A119" s="4" t="s">
        <v>109</v>
      </c>
      <c r="F119" s="52">
        <f>+F118+F83</f>
        <v>2942276997.3699999</v>
      </c>
      <c r="G119" s="11"/>
      <c r="H119" s="52">
        <f>+H118+H83</f>
        <v>3117268556.7400002</v>
      </c>
      <c r="I119" s="34"/>
      <c r="J119" s="52">
        <f>+J118+J83</f>
        <v>3303062906.3799996</v>
      </c>
      <c r="K119" s="11"/>
      <c r="L119" s="52">
        <f>+L118+L83</f>
        <v>3383995714.5699997</v>
      </c>
    </row>
    <row r="120" spans="1:12" ht="18.75" thickTop="1" x14ac:dyDescent="0.4">
      <c r="F120" s="11"/>
      <c r="G120" s="11"/>
      <c r="H120" s="11"/>
      <c r="I120" s="34"/>
      <c r="J120" s="11"/>
      <c r="K120" s="11"/>
      <c r="L120" s="11"/>
    </row>
    <row r="121" spans="1:12" x14ac:dyDescent="0.4">
      <c r="A121" s="4" t="s">
        <v>157</v>
      </c>
      <c r="F121" s="53"/>
      <c r="G121" s="53"/>
      <c r="H121" s="53"/>
      <c r="I121" s="34"/>
      <c r="J121" s="7"/>
      <c r="K121" s="7"/>
      <c r="L121" s="7"/>
    </row>
    <row r="122" spans="1:12" x14ac:dyDescent="0.4">
      <c r="F122" s="16"/>
      <c r="G122" s="16"/>
      <c r="H122" s="16"/>
      <c r="J122" s="16"/>
      <c r="K122" s="16"/>
      <c r="L122" s="16"/>
    </row>
    <row r="123" spans="1:12" x14ac:dyDescent="0.4">
      <c r="F123" s="16"/>
      <c r="G123" s="16"/>
      <c r="H123" s="16"/>
      <c r="J123" s="16"/>
      <c r="K123" s="16"/>
      <c r="L123" s="16"/>
    </row>
    <row r="124" spans="1:12" x14ac:dyDescent="0.4">
      <c r="F124" s="16"/>
      <c r="G124" s="16"/>
      <c r="H124" s="16"/>
      <c r="J124" s="16"/>
      <c r="K124" s="16"/>
      <c r="L124" s="16"/>
    </row>
    <row r="125" spans="1:12" x14ac:dyDescent="0.4">
      <c r="F125" s="16"/>
      <c r="G125" s="16"/>
      <c r="H125" s="16"/>
      <c r="J125" s="16"/>
      <c r="K125" s="16"/>
      <c r="L125" s="16"/>
    </row>
    <row r="126" spans="1:12" x14ac:dyDescent="0.4">
      <c r="F126" s="16"/>
      <c r="G126" s="16"/>
      <c r="H126" s="16"/>
      <c r="J126" s="16"/>
      <c r="K126" s="16"/>
      <c r="L126" s="16"/>
    </row>
    <row r="127" spans="1:12" x14ac:dyDescent="0.4">
      <c r="F127" s="53"/>
      <c r="H127" s="53"/>
      <c r="J127" s="53"/>
    </row>
    <row r="128" spans="1:12" x14ac:dyDescent="0.4">
      <c r="F128" s="16"/>
      <c r="G128" s="16"/>
      <c r="H128" s="16"/>
      <c r="J128" s="16"/>
      <c r="K128" s="16"/>
      <c r="L128" s="16"/>
    </row>
    <row r="129" spans="1:12" x14ac:dyDescent="0.4">
      <c r="F129" s="16"/>
      <c r="G129" s="16"/>
      <c r="H129" s="16"/>
      <c r="J129" s="16"/>
      <c r="K129" s="16"/>
      <c r="L129" s="16"/>
    </row>
    <row r="130" spans="1:12" x14ac:dyDescent="0.4">
      <c r="F130" s="16"/>
      <c r="G130" s="16"/>
      <c r="H130" s="16"/>
      <c r="J130" s="16"/>
      <c r="K130" s="16"/>
      <c r="L130" s="16"/>
    </row>
    <row r="131" spans="1:12" x14ac:dyDescent="0.4">
      <c r="F131" s="16"/>
      <c r="G131" s="16"/>
      <c r="H131" s="16"/>
      <c r="J131" s="16"/>
      <c r="K131" s="16"/>
      <c r="L131" s="16"/>
    </row>
    <row r="132" spans="1:12" x14ac:dyDescent="0.4">
      <c r="F132" s="16"/>
      <c r="G132" s="16"/>
      <c r="H132" s="16"/>
      <c r="J132" s="16"/>
      <c r="K132" s="16"/>
      <c r="L132" s="16"/>
    </row>
    <row r="133" spans="1:12" x14ac:dyDescent="0.4">
      <c r="F133" s="16"/>
      <c r="G133" s="16"/>
      <c r="H133" s="16"/>
      <c r="J133" s="16"/>
      <c r="K133" s="16"/>
      <c r="L133" s="16"/>
    </row>
    <row r="134" spans="1:12" x14ac:dyDescent="0.4">
      <c r="A134" s="6"/>
      <c r="B134" s="12" t="s">
        <v>125</v>
      </c>
      <c r="C134" s="6"/>
      <c r="D134" s="12"/>
      <c r="G134" s="12"/>
      <c r="H134" s="12" t="s">
        <v>124</v>
      </c>
      <c r="I134" s="6"/>
      <c r="J134" s="6"/>
      <c r="K134" s="6"/>
      <c r="L134" s="6"/>
    </row>
    <row r="135" spans="1:12" x14ac:dyDescent="0.4">
      <c r="A135" s="6"/>
      <c r="B135" s="12"/>
      <c r="C135" s="6"/>
      <c r="D135" s="12"/>
      <c r="G135" s="12"/>
      <c r="H135" s="12"/>
      <c r="I135" s="6"/>
      <c r="J135" s="6"/>
      <c r="K135" s="6"/>
      <c r="L135" s="6"/>
    </row>
    <row r="136" spans="1:12" ht="18" customHeight="1" x14ac:dyDescent="0.4">
      <c r="J136" s="9"/>
      <c r="K136" s="9"/>
      <c r="L136" s="9"/>
    </row>
    <row r="137" spans="1:12" ht="13.7" customHeight="1" x14ac:dyDescent="0.4">
      <c r="D137" s="6" t="s">
        <v>79</v>
      </c>
      <c r="F137" s="16">
        <f>F119-F40</f>
        <v>0</v>
      </c>
      <c r="G137" s="16"/>
      <c r="H137" s="16">
        <f>H119-H40</f>
        <v>0</v>
      </c>
      <c r="J137" s="16">
        <f>J119-J40</f>
        <v>0</v>
      </c>
      <c r="K137" s="16"/>
      <c r="L137" s="16">
        <f>L119-L40</f>
        <v>0</v>
      </c>
    </row>
    <row r="138" spans="1:12" ht="18" customHeight="1" x14ac:dyDescent="0.4"/>
    <row r="139" spans="1:12" ht="18" customHeight="1" x14ac:dyDescent="0.4"/>
  </sheetData>
  <mergeCells count="20">
    <mergeCell ref="A2:L2"/>
    <mergeCell ref="A3:L3"/>
    <mergeCell ref="F5:L5"/>
    <mergeCell ref="F6:H6"/>
    <mergeCell ref="J6:L6"/>
    <mergeCell ref="A4:L4"/>
    <mergeCell ref="J99:L99"/>
    <mergeCell ref="F99:H99"/>
    <mergeCell ref="A10:C10"/>
    <mergeCell ref="A49:L49"/>
    <mergeCell ref="A51:L51"/>
    <mergeCell ref="A97:L97"/>
    <mergeCell ref="A57:C57"/>
    <mergeCell ref="A95:L95"/>
    <mergeCell ref="F52:L52"/>
    <mergeCell ref="J53:L53"/>
    <mergeCell ref="F98:L98"/>
    <mergeCell ref="F53:H53"/>
    <mergeCell ref="A50:L50"/>
    <mergeCell ref="A96:L96"/>
  </mergeCells>
  <phoneticPr fontId="0" type="noConversion"/>
  <pageMargins left="0.67" right="0" top="0.66929133858267698" bottom="0" header="0.43307086614173201" footer="0"/>
  <pageSetup paperSize="9" fitToHeight="4" orientation="portrait" useFirstPageNumber="1" r:id="rId1"/>
  <headerFooter alignWithMargins="0">
    <oddFooter>&amp;C&amp;"Angsana New,Regular"&amp;12&amp;P</oddFooter>
  </headerFooter>
  <rowBreaks count="2" manualBreakCount="2">
    <brk id="47" max="11" man="1"/>
    <brk id="9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S197"/>
  <sheetViews>
    <sheetView tabSelected="1" view="pageBreakPreview" zoomScaleNormal="100" zoomScaleSheetLayoutView="100" workbookViewId="0">
      <selection activeCell="C6" sqref="C6"/>
    </sheetView>
  </sheetViews>
  <sheetFormatPr defaultColWidth="9.140625" defaultRowHeight="18" x14ac:dyDescent="0.4"/>
  <cols>
    <col min="1" max="2" width="2.7109375" style="4" customWidth="1"/>
    <col min="3" max="3" width="43.140625" style="4" customWidth="1"/>
    <col min="4" max="4" width="6.28515625" style="6" customWidth="1"/>
    <col min="5" max="5" width="0.85546875" style="6" customWidth="1"/>
    <col min="6" max="6" width="13.42578125" style="6" customWidth="1"/>
    <col min="7" max="7" width="0.85546875" style="6" customWidth="1"/>
    <col min="8" max="8" width="12.85546875" style="6" bestFit="1" customWidth="1"/>
    <col min="9" max="9" width="0.85546875" style="4" customWidth="1"/>
    <col min="10" max="10" width="12.42578125" style="5" bestFit="1" customWidth="1"/>
    <col min="11" max="11" width="0.85546875" style="4" customWidth="1"/>
    <col min="12" max="12" width="12.85546875" style="5" bestFit="1" customWidth="1"/>
    <col min="13" max="13" width="1.85546875" style="4" customWidth="1"/>
    <col min="14" max="14" width="2.7109375" style="4" customWidth="1"/>
    <col min="15" max="15" width="15.7109375" style="11" customWidth="1"/>
    <col min="16" max="16" width="2.7109375" style="4" customWidth="1"/>
    <col min="17" max="17" width="15.7109375" style="4" customWidth="1"/>
    <col min="18" max="18" width="2.7109375" style="4" customWidth="1"/>
    <col min="19" max="19" width="15.7109375" style="4" customWidth="1"/>
    <col min="20" max="20" width="2.7109375" style="4" customWidth="1"/>
    <col min="21" max="21" width="15.7109375" style="4" customWidth="1"/>
    <col min="22" max="22" width="2.7109375" style="4" customWidth="1"/>
    <col min="23" max="23" width="13.85546875" style="4" customWidth="1"/>
    <col min="24" max="24" width="2.7109375" style="4" customWidth="1"/>
    <col min="25" max="25" width="14.5703125" style="4" customWidth="1"/>
    <col min="26" max="26" width="11" style="4" customWidth="1"/>
    <col min="27" max="16384" width="9.140625" style="4"/>
  </cols>
  <sheetData>
    <row r="1" spans="1:13" ht="10.5" customHeight="1" x14ac:dyDescent="0.4">
      <c r="D1" s="16"/>
      <c r="E1" s="16"/>
      <c r="F1" s="9"/>
      <c r="G1" s="16"/>
      <c r="H1" s="9"/>
      <c r="J1" s="119"/>
      <c r="K1" s="119"/>
      <c r="L1" s="119"/>
      <c r="M1" s="6"/>
    </row>
    <row r="2" spans="1:13" ht="18" customHeight="1" x14ac:dyDescent="0.4">
      <c r="A2" s="116" t="s">
        <v>52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6"/>
    </row>
    <row r="3" spans="1:13" ht="18" customHeight="1" x14ac:dyDescent="0.4">
      <c r="A3" s="115" t="s">
        <v>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6"/>
    </row>
    <row r="4" spans="1:13" ht="18" customHeight="1" x14ac:dyDescent="0.4">
      <c r="A4" s="115" t="s">
        <v>234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6"/>
    </row>
    <row r="5" spans="1:13" ht="18" customHeight="1" x14ac:dyDescent="0.4">
      <c r="C5" s="82"/>
      <c r="D5" s="82"/>
      <c r="E5" s="82"/>
      <c r="F5" s="118" t="s">
        <v>13</v>
      </c>
      <c r="G5" s="118"/>
      <c r="H5" s="118"/>
      <c r="I5" s="118"/>
      <c r="J5" s="118"/>
      <c r="K5" s="118"/>
      <c r="L5" s="118"/>
      <c r="M5" s="6"/>
    </row>
    <row r="6" spans="1:13" ht="18" customHeight="1" x14ac:dyDescent="0.4">
      <c r="C6" s="82"/>
      <c r="F6" s="113" t="s">
        <v>34</v>
      </c>
      <c r="G6" s="113"/>
      <c r="H6" s="113"/>
      <c r="J6" s="112" t="s">
        <v>35</v>
      </c>
      <c r="K6" s="112"/>
      <c r="L6" s="112"/>
      <c r="M6" s="6"/>
    </row>
    <row r="7" spans="1:13" ht="18" customHeight="1" x14ac:dyDescent="0.4">
      <c r="F7" s="118" t="s">
        <v>213</v>
      </c>
      <c r="G7" s="118"/>
      <c r="H7" s="118"/>
      <c r="I7" s="118"/>
      <c r="J7" s="118"/>
      <c r="K7" s="118"/>
      <c r="L7" s="118"/>
      <c r="M7" s="6"/>
    </row>
    <row r="8" spans="1:13" ht="18" customHeight="1" x14ac:dyDescent="0.4">
      <c r="D8" s="83" t="s">
        <v>40</v>
      </c>
      <c r="F8" s="24">
        <v>2566</v>
      </c>
      <c r="H8" s="24">
        <v>2565</v>
      </c>
      <c r="I8" s="25"/>
      <c r="J8" s="24">
        <f>+F8</f>
        <v>2566</v>
      </c>
      <c r="K8" s="37"/>
      <c r="L8" s="24">
        <f>+H8</f>
        <v>2565</v>
      </c>
      <c r="M8" s="6"/>
    </row>
    <row r="9" spans="1:13" ht="18" customHeight="1" x14ac:dyDescent="0.4">
      <c r="A9" s="4" t="s">
        <v>41</v>
      </c>
      <c r="F9" s="8"/>
      <c r="G9" s="8"/>
      <c r="H9" s="8"/>
      <c r="M9" s="6"/>
    </row>
    <row r="10" spans="1:13" ht="18" customHeight="1" x14ac:dyDescent="0.4">
      <c r="B10" s="4" t="s">
        <v>92</v>
      </c>
      <c r="F10" s="49">
        <v>40879457.420000002</v>
      </c>
      <c r="G10" s="50"/>
      <c r="H10" s="49">
        <v>52344623.740000002</v>
      </c>
      <c r="I10" s="34"/>
      <c r="J10" s="11">
        <v>42471425.219999999</v>
      </c>
      <c r="K10" s="34"/>
      <c r="L10" s="11">
        <v>19897705.510000002</v>
      </c>
      <c r="M10" s="6"/>
    </row>
    <row r="11" spans="1:13" ht="18" customHeight="1" x14ac:dyDescent="0.4">
      <c r="B11" s="4" t="s">
        <v>203</v>
      </c>
      <c r="D11" s="6">
        <v>6</v>
      </c>
      <c r="F11" s="49">
        <v>0</v>
      </c>
      <c r="G11" s="50"/>
      <c r="H11" s="49">
        <v>111706240.09</v>
      </c>
      <c r="I11" s="34"/>
      <c r="J11" s="7">
        <v>4382.95</v>
      </c>
      <c r="K11" s="34"/>
      <c r="L11" s="7">
        <v>189710.55</v>
      </c>
      <c r="M11" s="6"/>
    </row>
    <row r="12" spans="1:13" ht="18" customHeight="1" x14ac:dyDescent="0.4">
      <c r="B12" s="4" t="s">
        <v>187</v>
      </c>
      <c r="F12" s="49">
        <v>3218558.67</v>
      </c>
      <c r="G12" s="50"/>
      <c r="H12" s="49">
        <v>1956626</v>
      </c>
      <c r="I12" s="34"/>
      <c r="J12" s="7">
        <v>3218558.67</v>
      </c>
      <c r="K12" s="34"/>
      <c r="L12" s="7">
        <v>1956626</v>
      </c>
      <c r="M12" s="6"/>
    </row>
    <row r="13" spans="1:13" ht="18" customHeight="1" x14ac:dyDescent="0.4">
      <c r="B13" s="4" t="s">
        <v>110</v>
      </c>
      <c r="D13" s="31"/>
      <c r="F13" s="49">
        <v>5000000</v>
      </c>
      <c r="G13" s="50"/>
      <c r="H13" s="49">
        <v>4593856.05</v>
      </c>
      <c r="I13" s="34"/>
      <c r="J13" s="7">
        <v>5000000</v>
      </c>
      <c r="K13" s="34"/>
      <c r="L13" s="7">
        <v>3518937.9</v>
      </c>
      <c r="M13" s="6"/>
    </row>
    <row r="14" spans="1:13" ht="18" customHeight="1" x14ac:dyDescent="0.4">
      <c r="B14" s="4" t="s">
        <v>9</v>
      </c>
      <c r="D14" s="31"/>
      <c r="F14" s="49">
        <v>27107168.66</v>
      </c>
      <c r="G14" s="50"/>
      <c r="H14" s="49">
        <v>33821273.609999999</v>
      </c>
      <c r="I14" s="34"/>
      <c r="J14" s="11">
        <v>71552305.469999999</v>
      </c>
      <c r="K14" s="34"/>
      <c r="L14" s="11">
        <v>82915912.719999999</v>
      </c>
      <c r="M14" s="6"/>
    </row>
    <row r="15" spans="1:13" ht="18" customHeight="1" x14ac:dyDescent="0.4">
      <c r="B15" s="4" t="s">
        <v>43</v>
      </c>
      <c r="D15" s="31"/>
      <c r="F15" s="53"/>
      <c r="G15" s="53"/>
      <c r="H15" s="53"/>
      <c r="I15" s="34"/>
      <c r="J15" s="7"/>
      <c r="K15" s="34"/>
      <c r="L15" s="7"/>
      <c r="M15" s="6"/>
    </row>
    <row r="16" spans="1:13" ht="18" customHeight="1" x14ac:dyDescent="0.4">
      <c r="C16" s="4" t="s">
        <v>192</v>
      </c>
      <c r="D16" s="31">
        <v>7</v>
      </c>
      <c r="F16" s="53">
        <v>0</v>
      </c>
      <c r="G16" s="53"/>
      <c r="H16" s="53">
        <v>760000</v>
      </c>
      <c r="I16" s="34"/>
      <c r="J16" s="7">
        <v>0</v>
      </c>
      <c r="K16" s="34"/>
      <c r="L16" s="7">
        <v>760000</v>
      </c>
      <c r="M16" s="6"/>
    </row>
    <row r="17" spans="1:17" ht="18" customHeight="1" x14ac:dyDescent="0.4">
      <c r="C17" s="4" t="s">
        <v>243</v>
      </c>
      <c r="D17" s="31">
        <v>10</v>
      </c>
      <c r="F17" s="53">
        <v>3000100</v>
      </c>
      <c r="G17" s="53"/>
      <c r="H17" s="53">
        <v>0</v>
      </c>
      <c r="I17" s="34"/>
      <c r="J17" s="7">
        <v>3000100</v>
      </c>
      <c r="K17" s="34"/>
      <c r="L17" s="7">
        <v>0</v>
      </c>
      <c r="M17" s="6"/>
    </row>
    <row r="18" spans="1:17" ht="18" customHeight="1" x14ac:dyDescent="0.4">
      <c r="C18" s="4" t="s">
        <v>155</v>
      </c>
      <c r="D18" s="31"/>
      <c r="F18" s="7">
        <v>95117817.140000015</v>
      </c>
      <c r="G18" s="50"/>
      <c r="H18" s="7">
        <v>275210809.25999999</v>
      </c>
      <c r="I18" s="34"/>
      <c r="J18" s="7">
        <v>94828121.830000013</v>
      </c>
      <c r="K18" s="34"/>
      <c r="L18" s="7">
        <v>281016798.97000003</v>
      </c>
      <c r="M18" s="6"/>
    </row>
    <row r="19" spans="1:17" ht="18" customHeight="1" x14ac:dyDescent="0.4">
      <c r="C19" s="4" t="s">
        <v>244</v>
      </c>
      <c r="D19" s="31">
        <v>6</v>
      </c>
      <c r="F19" s="7">
        <v>33706034.810000002</v>
      </c>
      <c r="G19" s="50"/>
      <c r="H19" s="7">
        <v>0</v>
      </c>
      <c r="I19" s="34"/>
      <c r="J19" s="7">
        <v>0</v>
      </c>
      <c r="K19" s="34"/>
      <c r="L19" s="7">
        <v>0</v>
      </c>
      <c r="M19" s="6"/>
    </row>
    <row r="20" spans="1:17" ht="18" customHeight="1" x14ac:dyDescent="0.4">
      <c r="C20" s="4" t="s">
        <v>44</v>
      </c>
      <c r="D20" s="74"/>
      <c r="E20" s="21"/>
      <c r="F20" s="49">
        <v>284702.39</v>
      </c>
      <c r="G20" s="50"/>
      <c r="H20" s="49">
        <v>502178.15</v>
      </c>
      <c r="I20" s="34"/>
      <c r="J20" s="7">
        <v>284674.46999999997</v>
      </c>
      <c r="K20" s="34"/>
      <c r="L20" s="7">
        <v>500827.15</v>
      </c>
      <c r="M20" s="6"/>
    </row>
    <row r="21" spans="1:17" ht="18" customHeight="1" x14ac:dyDescent="0.4">
      <c r="C21" s="4" t="s">
        <v>10</v>
      </c>
      <c r="D21" s="31"/>
      <c r="F21" s="51">
        <f>SUM(F10:F20)</f>
        <v>208313839.09</v>
      </c>
      <c r="G21" s="50"/>
      <c r="H21" s="51">
        <f>SUM(H10:H20)</f>
        <v>480895606.89999998</v>
      </c>
      <c r="I21" s="34"/>
      <c r="J21" s="51">
        <f>SUM(J10:J20)</f>
        <v>220359568.61000001</v>
      </c>
      <c r="K21" s="34"/>
      <c r="L21" s="51">
        <f>SUM(L10:L20)</f>
        <v>390756518.80000001</v>
      </c>
      <c r="M21" s="6"/>
    </row>
    <row r="22" spans="1:17" ht="18" customHeight="1" x14ac:dyDescent="0.4">
      <c r="A22" s="4" t="s">
        <v>42</v>
      </c>
      <c r="D22" s="31"/>
      <c r="F22" s="49"/>
      <c r="G22" s="50"/>
      <c r="H22" s="49"/>
      <c r="I22" s="34"/>
      <c r="J22" s="7"/>
      <c r="K22" s="34"/>
      <c r="L22" s="7"/>
      <c r="M22" s="6"/>
    </row>
    <row r="23" spans="1:17" ht="18" customHeight="1" x14ac:dyDescent="0.4">
      <c r="B23" s="4" t="s">
        <v>113</v>
      </c>
      <c r="D23" s="31"/>
      <c r="F23" s="49">
        <v>46169030.960000001</v>
      </c>
      <c r="G23" s="50"/>
      <c r="H23" s="49">
        <v>53236256.719999999</v>
      </c>
      <c r="I23" s="34"/>
      <c r="J23" s="7">
        <v>47188634.460000001</v>
      </c>
      <c r="K23" s="34"/>
      <c r="L23" s="7">
        <v>39495028.539999999</v>
      </c>
      <c r="M23" s="6"/>
    </row>
    <row r="24" spans="1:17" ht="18" customHeight="1" x14ac:dyDescent="0.4">
      <c r="B24" s="4" t="s">
        <v>80</v>
      </c>
      <c r="D24" s="75"/>
      <c r="E24" s="3"/>
      <c r="F24" s="49">
        <v>77887540.079999998</v>
      </c>
      <c r="G24" s="50"/>
      <c r="H24" s="49">
        <v>67957974.75</v>
      </c>
      <c r="I24" s="34"/>
      <c r="J24" s="7">
        <v>59973777.780000001</v>
      </c>
      <c r="K24" s="34"/>
      <c r="L24" s="7">
        <v>55212628.310000002</v>
      </c>
      <c r="M24" s="6"/>
      <c r="Q24" s="34"/>
    </row>
    <row r="25" spans="1:17" ht="18" customHeight="1" x14ac:dyDescent="0.4">
      <c r="B25" s="4" t="s">
        <v>179</v>
      </c>
      <c r="D25" s="75">
        <v>8.4</v>
      </c>
      <c r="E25" s="3"/>
      <c r="F25" s="49">
        <v>62304235.210000001</v>
      </c>
      <c r="G25" s="16"/>
      <c r="H25" s="49">
        <v>93045522.879999995</v>
      </c>
      <c r="I25" s="49"/>
      <c r="J25" s="49">
        <v>29288895.640000001</v>
      </c>
      <c r="K25" s="7"/>
      <c r="L25" s="49">
        <v>44402009.229999997</v>
      </c>
      <c r="M25" s="6"/>
    </row>
    <row r="26" spans="1:17" ht="18" customHeight="1" x14ac:dyDescent="0.4">
      <c r="B26" s="4" t="s">
        <v>247</v>
      </c>
      <c r="D26" s="86">
        <v>6</v>
      </c>
      <c r="E26" s="3"/>
      <c r="F26" s="54">
        <v>10808713.330000002</v>
      </c>
      <c r="G26" s="50"/>
      <c r="H26" s="54">
        <v>0</v>
      </c>
      <c r="I26" s="34"/>
      <c r="J26" s="11">
        <v>0</v>
      </c>
      <c r="K26" s="34"/>
      <c r="L26" s="11">
        <v>0</v>
      </c>
      <c r="M26" s="6"/>
      <c r="Q26" s="34"/>
    </row>
    <row r="27" spans="1:17" ht="18" customHeight="1" x14ac:dyDescent="0.4">
      <c r="B27" s="4" t="s">
        <v>193</v>
      </c>
      <c r="D27" s="86">
        <v>6</v>
      </c>
      <c r="E27" s="3"/>
      <c r="F27" s="49">
        <v>0</v>
      </c>
      <c r="G27" s="50"/>
      <c r="H27" s="49">
        <v>425148786</v>
      </c>
      <c r="I27" s="34"/>
      <c r="J27" s="7">
        <v>17424.520000000004</v>
      </c>
      <c r="K27" s="34"/>
      <c r="L27" s="7">
        <v>79976.23</v>
      </c>
      <c r="M27" s="6"/>
    </row>
    <row r="28" spans="1:17" ht="18" customHeight="1" x14ac:dyDescent="0.4">
      <c r="B28" s="81"/>
      <c r="C28" s="4" t="s">
        <v>2</v>
      </c>
      <c r="D28" s="75"/>
      <c r="E28" s="3"/>
      <c r="F28" s="63">
        <f>SUM(F23:F27)</f>
        <v>197169519.58000001</v>
      </c>
      <c r="G28" s="50"/>
      <c r="H28" s="63">
        <f>SUM(H23:H27)</f>
        <v>639388540.35000002</v>
      </c>
      <c r="I28" s="34"/>
      <c r="J28" s="63">
        <f>SUM(J23:J27)</f>
        <v>136468732.40000001</v>
      </c>
      <c r="K28" s="34"/>
      <c r="L28" s="63">
        <f>SUM(L23:L27)</f>
        <v>139189642.30999997</v>
      </c>
      <c r="M28" s="6"/>
    </row>
    <row r="29" spans="1:17" ht="18" customHeight="1" x14ac:dyDescent="0.4">
      <c r="A29" s="4" t="s">
        <v>180</v>
      </c>
      <c r="B29" s="81"/>
      <c r="D29" s="75"/>
      <c r="E29" s="3"/>
      <c r="F29" s="49">
        <f>+F21-F28</f>
        <v>11144319.50999999</v>
      </c>
      <c r="G29" s="50"/>
      <c r="H29" s="49">
        <f>+H21-H28</f>
        <v>-158492933.45000005</v>
      </c>
      <c r="I29" s="34"/>
      <c r="J29" s="49">
        <f>+J21-J28</f>
        <v>83890836.210000008</v>
      </c>
      <c r="K29" s="34"/>
      <c r="L29" s="49">
        <f>+L21-L28</f>
        <v>251566876.49000004</v>
      </c>
      <c r="M29" s="6"/>
    </row>
    <row r="30" spans="1:17" ht="18" customHeight="1" x14ac:dyDescent="0.4">
      <c r="B30" s="4" t="s">
        <v>81</v>
      </c>
      <c r="D30" s="76"/>
      <c r="E30" s="3"/>
      <c r="F30" s="56">
        <v>8196536.1200000001</v>
      </c>
      <c r="G30" s="50"/>
      <c r="H30" s="56">
        <v>8041513.9500000002</v>
      </c>
      <c r="I30" s="34"/>
      <c r="J30" s="55">
        <v>8778385.4499999993</v>
      </c>
      <c r="K30" s="34"/>
      <c r="L30" s="55">
        <v>8647349.5600000005</v>
      </c>
      <c r="M30" s="6"/>
    </row>
    <row r="31" spans="1:17" ht="18" customHeight="1" x14ac:dyDescent="0.4">
      <c r="A31" s="4" t="s">
        <v>114</v>
      </c>
      <c r="D31" s="70"/>
      <c r="E31" s="16"/>
      <c r="F31" s="7">
        <f>+F29-F30</f>
        <v>2947783.3899999904</v>
      </c>
      <c r="G31" s="49"/>
      <c r="H31" s="7">
        <f>+H29-H30</f>
        <v>-166534447.40000004</v>
      </c>
      <c r="I31" s="34"/>
      <c r="J31" s="7">
        <f>+J29-J30</f>
        <v>75112450.760000005</v>
      </c>
      <c r="K31" s="34"/>
      <c r="L31" s="7">
        <f>+L29-L30</f>
        <v>242919526.93000004</v>
      </c>
      <c r="M31" s="6"/>
    </row>
    <row r="32" spans="1:17" ht="18" customHeight="1" x14ac:dyDescent="0.4">
      <c r="A32" s="4" t="s">
        <v>123</v>
      </c>
      <c r="D32" s="31">
        <v>15.2</v>
      </c>
      <c r="E32" s="31"/>
      <c r="F32" s="56">
        <v>-15006712.99</v>
      </c>
      <c r="G32" s="50"/>
      <c r="H32" s="56">
        <v>-50533936.969999999</v>
      </c>
      <c r="I32" s="34"/>
      <c r="J32" s="55">
        <v>-17683881.880000003</v>
      </c>
      <c r="K32" s="7"/>
      <c r="L32" s="55">
        <v>-53359978.689999998</v>
      </c>
      <c r="M32" s="6"/>
    </row>
    <row r="33" spans="1:13" ht="18" customHeight="1" thickBot="1" x14ac:dyDescent="0.45">
      <c r="A33" s="4" t="s">
        <v>162</v>
      </c>
      <c r="D33" s="31"/>
      <c r="F33" s="57">
        <f>SUM(F31:F32)</f>
        <v>-12058929.600000009</v>
      </c>
      <c r="G33" s="50"/>
      <c r="H33" s="57">
        <f>SUM(H31:H32)</f>
        <v>-217068384.37000003</v>
      </c>
      <c r="I33" s="34"/>
      <c r="J33" s="58">
        <f>SUM(J31:J32)</f>
        <v>57428568.880000003</v>
      </c>
      <c r="K33" s="7"/>
      <c r="L33" s="58">
        <f>SUM(L31:L32)</f>
        <v>189559548.24000004</v>
      </c>
      <c r="M33" s="6"/>
    </row>
    <row r="34" spans="1:13" ht="9.6" customHeight="1" thickTop="1" x14ac:dyDescent="0.4">
      <c r="D34" s="31"/>
      <c r="F34" s="54"/>
      <c r="G34" s="50"/>
      <c r="H34" s="54"/>
      <c r="I34" s="34"/>
      <c r="J34" s="50"/>
      <c r="K34" s="7"/>
      <c r="L34" s="50"/>
      <c r="M34" s="6"/>
    </row>
    <row r="35" spans="1:13" ht="18" customHeight="1" x14ac:dyDescent="0.4">
      <c r="A35" s="39" t="s">
        <v>69</v>
      </c>
      <c r="B35" s="39"/>
      <c r="C35" s="39"/>
      <c r="D35" s="77"/>
      <c r="E35" s="41"/>
      <c r="F35" s="59"/>
      <c r="G35" s="60"/>
      <c r="H35" s="59"/>
      <c r="I35" s="61"/>
      <c r="J35" s="59"/>
      <c r="K35" s="60"/>
      <c r="L35" s="59"/>
      <c r="M35" s="6"/>
    </row>
    <row r="36" spans="1:13" ht="18" customHeight="1" x14ac:dyDescent="0.4">
      <c r="A36" s="39"/>
      <c r="B36" s="39" t="s">
        <v>104</v>
      </c>
      <c r="C36" s="39"/>
      <c r="D36" s="77"/>
      <c r="E36" s="42">
        <v>852812933</v>
      </c>
      <c r="F36" s="54">
        <f>+F33-F37</f>
        <v>-11613483.250000009</v>
      </c>
      <c r="G36" s="50"/>
      <c r="H36" s="54">
        <f>+H33-H37</f>
        <v>-216675943.27000004</v>
      </c>
      <c r="I36" s="50"/>
      <c r="J36" s="50">
        <f>J33</f>
        <v>57428568.880000003</v>
      </c>
      <c r="K36" s="50"/>
      <c r="L36" s="50">
        <f>L33</f>
        <v>189559548.24000004</v>
      </c>
      <c r="M36" s="6"/>
    </row>
    <row r="37" spans="1:13" ht="18" customHeight="1" x14ac:dyDescent="0.4">
      <c r="A37" s="39"/>
      <c r="B37" s="4" t="s">
        <v>105</v>
      </c>
      <c r="D37" s="77"/>
      <c r="E37" s="42">
        <v>-1541152</v>
      </c>
      <c r="F37" s="54">
        <v>-445446.35</v>
      </c>
      <c r="G37" s="11"/>
      <c r="H37" s="54">
        <v>-392441.1</v>
      </c>
      <c r="I37" s="61"/>
      <c r="J37" s="47">
        <v>0</v>
      </c>
      <c r="K37" s="69"/>
      <c r="L37" s="47">
        <v>0</v>
      </c>
      <c r="M37" s="6"/>
    </row>
    <row r="38" spans="1:13" ht="18" customHeight="1" thickBot="1" x14ac:dyDescent="0.45">
      <c r="A38" s="43"/>
      <c r="B38" s="43"/>
      <c r="C38" s="43"/>
      <c r="D38" s="77"/>
      <c r="E38" s="42"/>
      <c r="F38" s="57">
        <f>SUM(F36:F37)</f>
        <v>-12058929.600000009</v>
      </c>
      <c r="G38" s="60"/>
      <c r="H38" s="57">
        <f>SUM(H36:H37)</f>
        <v>-217068384.37000003</v>
      </c>
      <c r="I38" s="60"/>
      <c r="J38" s="58">
        <f>SUM(J36:J37)</f>
        <v>57428568.880000003</v>
      </c>
      <c r="K38" s="60"/>
      <c r="L38" s="58">
        <f>SUM(L36:L37)</f>
        <v>189559548.24000004</v>
      </c>
      <c r="M38" s="6"/>
    </row>
    <row r="39" spans="1:13" ht="18" customHeight="1" thickTop="1" x14ac:dyDescent="0.4">
      <c r="A39" s="4" t="s">
        <v>26</v>
      </c>
      <c r="D39" s="78"/>
      <c r="F39" s="50"/>
      <c r="G39" s="50"/>
      <c r="H39" s="50"/>
      <c r="I39" s="34"/>
      <c r="J39" s="11"/>
      <c r="K39" s="34"/>
      <c r="L39" s="11"/>
      <c r="M39" s="6"/>
    </row>
    <row r="40" spans="1:13" ht="18" customHeight="1" thickBot="1" x14ac:dyDescent="0.45">
      <c r="B40" s="10" t="s">
        <v>65</v>
      </c>
      <c r="D40" s="79">
        <v>23</v>
      </c>
      <c r="F40" s="107">
        <v>-1E-3</v>
      </c>
      <c r="G40" s="108"/>
      <c r="H40" s="107">
        <v>-2.5000000000000001E-2</v>
      </c>
      <c r="I40" s="109"/>
      <c r="J40" s="107">
        <v>6.0000000000000001E-3</v>
      </c>
      <c r="K40" s="109"/>
      <c r="L40" s="107">
        <v>2.1000000000000001E-2</v>
      </c>
      <c r="M40" s="6"/>
    </row>
    <row r="41" spans="1:13" ht="18" customHeight="1" thickTop="1" thickBot="1" x14ac:dyDescent="0.45">
      <c r="B41" s="4" t="s">
        <v>27</v>
      </c>
      <c r="D41" s="31"/>
      <c r="F41" s="64">
        <v>9315208558</v>
      </c>
      <c r="G41" s="65"/>
      <c r="H41" s="64">
        <v>8836661556</v>
      </c>
      <c r="I41" s="65"/>
      <c r="J41" s="64">
        <v>9315208558</v>
      </c>
      <c r="K41" s="65"/>
      <c r="L41" s="64">
        <v>8836661556</v>
      </c>
      <c r="M41" s="6"/>
    </row>
    <row r="42" spans="1:13" ht="18" customHeight="1" thickTop="1" x14ac:dyDescent="0.4">
      <c r="A42" s="4" t="s">
        <v>55</v>
      </c>
      <c r="D42" s="31"/>
      <c r="F42" s="50"/>
      <c r="G42" s="50"/>
      <c r="H42" s="50"/>
      <c r="I42" s="34"/>
      <c r="J42" s="11"/>
      <c r="K42" s="34"/>
      <c r="L42" s="11"/>
      <c r="M42" s="6"/>
    </row>
    <row r="43" spans="1:13" ht="18" customHeight="1" thickBot="1" x14ac:dyDescent="0.45">
      <c r="B43" s="10" t="s">
        <v>65</v>
      </c>
      <c r="D43" s="79">
        <v>23</v>
      </c>
      <c r="F43" s="107">
        <v>-2E-3</v>
      </c>
      <c r="G43" s="108"/>
      <c r="H43" s="107">
        <v>-2.3E-2</v>
      </c>
      <c r="I43" s="109"/>
      <c r="J43" s="107">
        <v>8.0000000000000002E-3</v>
      </c>
      <c r="K43" s="109"/>
      <c r="L43" s="107">
        <v>0.02</v>
      </c>
      <c r="M43" s="6"/>
    </row>
    <row r="44" spans="1:13" ht="18" customHeight="1" thickTop="1" thickBot="1" x14ac:dyDescent="0.45">
      <c r="B44" s="4" t="s">
        <v>27</v>
      </c>
      <c r="F44" s="64">
        <v>7239860210</v>
      </c>
      <c r="G44" s="66"/>
      <c r="H44" s="64">
        <v>9262747711</v>
      </c>
      <c r="I44" s="65"/>
      <c r="J44" s="64">
        <v>7239860210</v>
      </c>
      <c r="K44" s="65"/>
      <c r="L44" s="64">
        <v>9262747711</v>
      </c>
      <c r="M44" s="6"/>
    </row>
    <row r="45" spans="1:13" ht="10.15" customHeight="1" thickTop="1" x14ac:dyDescent="0.4">
      <c r="F45" s="53"/>
      <c r="G45" s="53"/>
      <c r="H45" s="53"/>
      <c r="I45" s="34"/>
      <c r="J45" s="7"/>
      <c r="K45" s="34"/>
      <c r="L45" s="7"/>
      <c r="M45" s="6"/>
    </row>
    <row r="46" spans="1:13" ht="18" customHeight="1" x14ac:dyDescent="0.4">
      <c r="A46" s="4" t="s">
        <v>157</v>
      </c>
      <c r="F46" s="53"/>
      <c r="G46" s="53"/>
      <c r="H46" s="53"/>
      <c r="I46" s="34"/>
      <c r="J46" s="7"/>
      <c r="K46" s="34"/>
      <c r="L46" s="7"/>
      <c r="M46" s="6"/>
    </row>
    <row r="47" spans="1:13" ht="12" customHeight="1" x14ac:dyDescent="0.4">
      <c r="F47" s="53"/>
      <c r="G47" s="53"/>
      <c r="H47" s="53"/>
      <c r="I47" s="34"/>
      <c r="J47" s="7"/>
      <c r="K47" s="34"/>
      <c r="L47" s="7"/>
      <c r="M47" s="6"/>
    </row>
    <row r="48" spans="1:13" ht="18" customHeight="1" x14ac:dyDescent="0.4">
      <c r="M48" s="6"/>
    </row>
    <row r="49" spans="1:13" ht="18" customHeight="1" x14ac:dyDescent="0.4">
      <c r="A49" s="6"/>
      <c r="B49" s="12" t="s">
        <v>21</v>
      </c>
      <c r="C49" s="6"/>
      <c r="D49" s="12"/>
      <c r="F49" s="12" t="s">
        <v>21</v>
      </c>
      <c r="I49" s="6"/>
      <c r="J49" s="6"/>
      <c r="K49" s="6"/>
      <c r="L49" s="6"/>
      <c r="M49" s="6"/>
    </row>
    <row r="50" spans="1:13" ht="18" hidden="1" customHeight="1" x14ac:dyDescent="0.4">
      <c r="M50" s="6"/>
    </row>
    <row r="51" spans="1:13" ht="15.75" customHeight="1" x14ac:dyDescent="0.4">
      <c r="A51" s="117">
        <v>8</v>
      </c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6"/>
    </row>
    <row r="52" spans="1:13" ht="18" customHeight="1" x14ac:dyDescent="0.4">
      <c r="A52" s="6"/>
      <c r="B52" s="6"/>
      <c r="C52" s="6"/>
      <c r="I52" s="6"/>
      <c r="J52" s="6"/>
      <c r="K52" s="6"/>
      <c r="L52" s="6"/>
      <c r="M52" s="6"/>
    </row>
    <row r="53" spans="1:13" ht="18" customHeight="1" x14ac:dyDescent="0.4">
      <c r="A53" s="116" t="str">
        <f>+A2</f>
        <v>บริษัท บรุ๊คเคอร์ กรุ๊ป จำกัด (มหาชน) และบริษัทย่อย</v>
      </c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6"/>
    </row>
    <row r="54" spans="1:13" ht="18" customHeight="1" x14ac:dyDescent="0.4">
      <c r="A54" s="115" t="s">
        <v>91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6"/>
    </row>
    <row r="55" spans="1:13" ht="18" customHeight="1" x14ac:dyDescent="0.4">
      <c r="A55" s="116" t="str">
        <f>+A4</f>
        <v>สำหรับงวดเก้าเดือนสิ้นสุดวันที่ 30 กันยายน 2566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6"/>
    </row>
    <row r="56" spans="1:13" ht="18" customHeight="1" x14ac:dyDescent="0.4">
      <c r="C56" s="82"/>
      <c r="D56" s="82"/>
      <c r="E56" s="82"/>
      <c r="F56" s="118" t="s">
        <v>13</v>
      </c>
      <c r="G56" s="118"/>
      <c r="H56" s="118"/>
      <c r="I56" s="118"/>
      <c r="J56" s="118"/>
      <c r="K56" s="118"/>
      <c r="L56" s="118"/>
      <c r="M56" s="6"/>
    </row>
    <row r="57" spans="1:13" ht="18" customHeight="1" x14ac:dyDescent="0.4">
      <c r="C57" s="4" t="s">
        <v>1</v>
      </c>
      <c r="F57" s="113" t="s">
        <v>34</v>
      </c>
      <c r="G57" s="113"/>
      <c r="H57" s="113"/>
      <c r="J57" s="112" t="s">
        <v>35</v>
      </c>
      <c r="K57" s="112"/>
      <c r="L57" s="112"/>
      <c r="M57" s="6"/>
    </row>
    <row r="58" spans="1:13" ht="18" customHeight="1" x14ac:dyDescent="0.4">
      <c r="F58" s="118" t="str">
        <f>+F7</f>
        <v>สำหรับงวดเก้าเดือนสิ้นสุดวันที่ 30 กันยายน</v>
      </c>
      <c r="G58" s="118"/>
      <c r="H58" s="118"/>
      <c r="I58" s="118"/>
      <c r="J58" s="118"/>
      <c r="K58" s="118"/>
      <c r="L58" s="118"/>
      <c r="M58" s="6"/>
    </row>
    <row r="59" spans="1:13" ht="18" customHeight="1" x14ac:dyDescent="0.4">
      <c r="D59" s="83" t="s">
        <v>40</v>
      </c>
      <c r="F59" s="36">
        <f>+F8</f>
        <v>2566</v>
      </c>
      <c r="G59" s="37"/>
      <c r="H59" s="36">
        <f>+H8</f>
        <v>2565</v>
      </c>
      <c r="I59" s="25"/>
      <c r="J59" s="36">
        <f>+J8</f>
        <v>2566</v>
      </c>
      <c r="K59" s="37"/>
      <c r="L59" s="36">
        <f>+L8</f>
        <v>2565</v>
      </c>
      <c r="M59" s="6"/>
    </row>
    <row r="60" spans="1:13" ht="18" customHeight="1" x14ac:dyDescent="0.4">
      <c r="F60" s="8"/>
      <c r="G60" s="8"/>
      <c r="H60" s="67"/>
      <c r="L60" s="67"/>
      <c r="M60" s="6"/>
    </row>
    <row r="61" spans="1:13" ht="18" customHeight="1" x14ac:dyDescent="0.4">
      <c r="A61" s="4" t="s">
        <v>163</v>
      </c>
      <c r="F61" s="56">
        <f>+F33</f>
        <v>-12058929.600000009</v>
      </c>
      <c r="G61" s="50"/>
      <c r="H61" s="56">
        <f>+H33</f>
        <v>-217068384.37000003</v>
      </c>
      <c r="I61" s="34"/>
      <c r="J61" s="56">
        <f>+J33</f>
        <v>57428568.880000003</v>
      </c>
      <c r="K61" s="34"/>
      <c r="L61" s="56">
        <f>+L33</f>
        <v>189559548.24000004</v>
      </c>
      <c r="M61" s="6"/>
    </row>
    <row r="62" spans="1:13" ht="18" customHeight="1" x14ac:dyDescent="0.4">
      <c r="F62" s="49"/>
      <c r="G62" s="50"/>
      <c r="H62" s="49"/>
      <c r="I62" s="34"/>
      <c r="J62" s="49"/>
      <c r="K62" s="34"/>
      <c r="L62" s="49"/>
      <c r="M62" s="6"/>
    </row>
    <row r="63" spans="1:13" ht="18" customHeight="1" x14ac:dyDescent="0.4">
      <c r="A63" s="4" t="s">
        <v>122</v>
      </c>
      <c r="F63" s="49"/>
      <c r="G63" s="50"/>
      <c r="H63" s="49"/>
      <c r="I63" s="34"/>
      <c r="J63" s="11"/>
      <c r="K63" s="34"/>
      <c r="L63" s="11"/>
      <c r="M63" s="6"/>
    </row>
    <row r="64" spans="1:13" ht="18" customHeight="1" x14ac:dyDescent="0.4">
      <c r="A64" s="4" t="s">
        <v>137</v>
      </c>
      <c r="F64" s="49"/>
      <c r="G64" s="50"/>
      <c r="H64" s="49"/>
      <c r="I64" s="34"/>
      <c r="J64" s="11"/>
      <c r="K64" s="34"/>
      <c r="L64" s="11"/>
      <c r="M64" s="6"/>
    </row>
    <row r="65" spans="1:19" ht="18" customHeight="1" x14ac:dyDescent="0.4">
      <c r="B65" s="4" t="s">
        <v>97</v>
      </c>
      <c r="F65" s="11">
        <v>-6294089.4800000004</v>
      </c>
      <c r="G65" s="50"/>
      <c r="H65" s="11">
        <v>16032320.710000001</v>
      </c>
      <c r="I65" s="34"/>
      <c r="J65" s="11">
        <v>0</v>
      </c>
      <c r="K65" s="34"/>
      <c r="L65" s="11">
        <v>0</v>
      </c>
      <c r="M65" s="6"/>
      <c r="S65" s="34"/>
    </row>
    <row r="66" spans="1:19" ht="18" customHeight="1" x14ac:dyDescent="0.4">
      <c r="A66" s="4" t="s">
        <v>138</v>
      </c>
      <c r="F66" s="54"/>
      <c r="G66" s="50"/>
      <c r="H66" s="54"/>
      <c r="I66" s="34"/>
      <c r="J66" s="11"/>
      <c r="K66" s="34"/>
      <c r="L66" s="11"/>
      <c r="M66" s="6"/>
      <c r="S66" s="34"/>
    </row>
    <row r="67" spans="1:19" ht="18" customHeight="1" x14ac:dyDescent="0.4">
      <c r="B67" s="4" t="s">
        <v>134</v>
      </c>
      <c r="F67" s="54"/>
      <c r="G67" s="50"/>
      <c r="H67" s="54"/>
      <c r="I67" s="34"/>
      <c r="J67" s="11"/>
      <c r="K67" s="34"/>
      <c r="L67" s="11"/>
      <c r="M67" s="6"/>
      <c r="S67" s="34"/>
    </row>
    <row r="68" spans="1:19" ht="18" customHeight="1" x14ac:dyDescent="0.4">
      <c r="C68" s="4" t="s">
        <v>135</v>
      </c>
      <c r="D68" s="31"/>
      <c r="F68" s="54">
        <v>0</v>
      </c>
      <c r="G68" s="50"/>
      <c r="H68" s="54">
        <v>-287853</v>
      </c>
      <c r="I68" s="34"/>
      <c r="J68" s="11">
        <v>0</v>
      </c>
      <c r="K68" s="34"/>
      <c r="L68" s="11">
        <v>0</v>
      </c>
      <c r="M68" s="6"/>
      <c r="S68" s="34"/>
    </row>
    <row r="69" spans="1:19" ht="18" customHeight="1" x14ac:dyDescent="0.4">
      <c r="B69" s="4" t="s">
        <v>148</v>
      </c>
      <c r="D69" s="31"/>
      <c r="F69" s="55">
        <v>0</v>
      </c>
      <c r="G69" s="50"/>
      <c r="H69" s="55">
        <v>57570.6</v>
      </c>
      <c r="I69" s="34"/>
      <c r="J69" s="55">
        <v>0</v>
      </c>
      <c r="K69" s="34"/>
      <c r="L69" s="55">
        <v>0</v>
      </c>
      <c r="M69" s="6"/>
      <c r="S69" s="34"/>
    </row>
    <row r="70" spans="1:19" ht="18" customHeight="1" x14ac:dyDescent="0.4">
      <c r="A70" s="4" t="s">
        <v>164</v>
      </c>
      <c r="F70" s="63">
        <f>SUM(F65:F69)</f>
        <v>-6294089.4800000004</v>
      </c>
      <c r="G70" s="50"/>
      <c r="H70" s="63">
        <f>SUM(H65:H69)</f>
        <v>15802038.310000001</v>
      </c>
      <c r="I70" s="34"/>
      <c r="J70" s="63">
        <f>SUM(J65:J69)</f>
        <v>0</v>
      </c>
      <c r="K70" s="34"/>
      <c r="L70" s="63">
        <f>SUM(L65:L69)</f>
        <v>0</v>
      </c>
      <c r="M70" s="6"/>
    </row>
    <row r="71" spans="1:19" ht="18" customHeight="1" x14ac:dyDescent="0.4">
      <c r="F71" s="49"/>
      <c r="G71" s="50"/>
      <c r="H71" s="49"/>
      <c r="I71" s="34"/>
      <c r="J71" s="7"/>
      <c r="K71" s="34"/>
      <c r="L71" s="7"/>
      <c r="M71" s="6"/>
    </row>
    <row r="72" spans="1:19" ht="18" customHeight="1" thickBot="1" x14ac:dyDescent="0.45">
      <c r="A72" s="4" t="s">
        <v>165</v>
      </c>
      <c r="F72" s="62">
        <f>+F61+F70</f>
        <v>-18353019.080000009</v>
      </c>
      <c r="G72" s="50"/>
      <c r="H72" s="62">
        <f>+H61+H70</f>
        <v>-201266346.06000003</v>
      </c>
      <c r="I72" s="34"/>
      <c r="J72" s="62">
        <f>+J61+J70</f>
        <v>57428568.880000003</v>
      </c>
      <c r="K72" s="34"/>
      <c r="L72" s="62">
        <f>+L61+L70</f>
        <v>189559548.24000004</v>
      </c>
      <c r="M72" s="6"/>
    </row>
    <row r="73" spans="1:19" ht="18" customHeight="1" thickTop="1" x14ac:dyDescent="0.4">
      <c r="F73" s="53"/>
      <c r="G73" s="53"/>
      <c r="H73" s="53"/>
      <c r="I73" s="34"/>
      <c r="J73" s="7"/>
      <c r="K73" s="34"/>
      <c r="L73" s="7"/>
      <c r="M73" s="6"/>
    </row>
    <row r="74" spans="1:19" ht="18" customHeight="1" x14ac:dyDescent="0.4">
      <c r="A74" s="39" t="s">
        <v>102</v>
      </c>
      <c r="B74" s="39"/>
      <c r="C74" s="39"/>
      <c r="D74" s="40"/>
      <c r="E74" s="41"/>
      <c r="F74" s="59"/>
      <c r="G74" s="60"/>
      <c r="H74" s="59"/>
      <c r="I74" s="61"/>
      <c r="J74" s="59"/>
      <c r="K74" s="60"/>
      <c r="L74" s="59"/>
      <c r="M74" s="6"/>
    </row>
    <row r="75" spans="1:19" ht="18" customHeight="1" x14ac:dyDescent="0.4">
      <c r="A75" s="39"/>
      <c r="B75" s="39" t="s">
        <v>104</v>
      </c>
      <c r="C75" s="39"/>
      <c r="D75" s="40"/>
      <c r="E75" s="42">
        <v>852812933</v>
      </c>
      <c r="F75" s="54">
        <f>+F72-F76</f>
        <v>-17907572.730000008</v>
      </c>
      <c r="G75" s="50"/>
      <c r="H75" s="54">
        <f>+H72-H76</f>
        <v>-200873904.96000004</v>
      </c>
      <c r="I75" s="50"/>
      <c r="J75" s="54">
        <f>+J72-J76</f>
        <v>57428568.880000003</v>
      </c>
      <c r="K75" s="50"/>
      <c r="L75" s="54">
        <f>+L72-L76</f>
        <v>189559548.24000004</v>
      </c>
      <c r="M75" s="6"/>
    </row>
    <row r="76" spans="1:19" ht="18" customHeight="1" x14ac:dyDescent="0.4">
      <c r="A76" s="39"/>
      <c r="B76" s="4" t="s">
        <v>105</v>
      </c>
      <c r="D76" s="40"/>
      <c r="E76" s="42">
        <v>-1541152</v>
      </c>
      <c r="F76" s="54">
        <f>+F37</f>
        <v>-445446.35</v>
      </c>
      <c r="G76" s="11"/>
      <c r="H76" s="54">
        <f>+H37</f>
        <v>-392441.1</v>
      </c>
      <c r="I76" s="61"/>
      <c r="J76" s="54">
        <f>+J37</f>
        <v>0</v>
      </c>
      <c r="K76" s="61"/>
      <c r="L76" s="54">
        <f>+L37</f>
        <v>0</v>
      </c>
      <c r="M76" s="6"/>
    </row>
    <row r="77" spans="1:19" ht="18" customHeight="1" thickBot="1" x14ac:dyDescent="0.45">
      <c r="A77" s="43"/>
      <c r="B77" s="43"/>
      <c r="C77" s="43"/>
      <c r="D77" s="40"/>
      <c r="E77" s="42"/>
      <c r="F77" s="57">
        <f>SUM(F75:F76)</f>
        <v>-18353019.080000009</v>
      </c>
      <c r="G77" s="60"/>
      <c r="H77" s="57">
        <f>SUM(H75:H76)</f>
        <v>-201266346.06000003</v>
      </c>
      <c r="I77" s="60"/>
      <c r="J77" s="57">
        <f>SUM(J75:J76)</f>
        <v>57428568.880000003</v>
      </c>
      <c r="K77" s="60"/>
      <c r="L77" s="57">
        <f>SUM(L75:L76)</f>
        <v>189559548.24000004</v>
      </c>
      <c r="M77" s="6"/>
    </row>
    <row r="78" spans="1:19" ht="18" customHeight="1" thickTop="1" x14ac:dyDescent="0.4">
      <c r="F78" s="50"/>
      <c r="G78" s="50"/>
      <c r="H78" s="50"/>
      <c r="I78" s="34"/>
      <c r="J78" s="11"/>
      <c r="K78" s="34"/>
      <c r="L78" s="11"/>
      <c r="M78" s="6"/>
    </row>
    <row r="79" spans="1:19" ht="18" customHeight="1" x14ac:dyDescent="0.4">
      <c r="A79" s="4" t="s">
        <v>157</v>
      </c>
      <c r="F79" s="50"/>
      <c r="G79" s="50"/>
      <c r="H79" s="50"/>
      <c r="I79" s="34"/>
      <c r="J79" s="11"/>
      <c r="K79" s="34"/>
      <c r="L79" s="11"/>
      <c r="M79" s="6"/>
    </row>
    <row r="80" spans="1:19" ht="18" customHeight="1" x14ac:dyDescent="0.4">
      <c r="F80" s="8"/>
      <c r="G80" s="8"/>
      <c r="H80" s="8"/>
      <c r="J80" s="9"/>
      <c r="K80" s="21"/>
      <c r="L80" s="9"/>
      <c r="M80" s="6"/>
    </row>
    <row r="81" spans="1:13" ht="18" customHeight="1" x14ac:dyDescent="0.4">
      <c r="F81" s="8"/>
      <c r="G81" s="8"/>
      <c r="H81" s="8"/>
      <c r="J81" s="9"/>
      <c r="K81" s="21"/>
      <c r="L81" s="9"/>
      <c r="M81" s="6"/>
    </row>
    <row r="82" spans="1:13" ht="18" customHeight="1" x14ac:dyDescent="0.4">
      <c r="F82" s="8"/>
      <c r="G82" s="8"/>
      <c r="H82" s="8"/>
      <c r="J82" s="9"/>
      <c r="K82" s="21"/>
      <c r="L82" s="9"/>
      <c r="M82" s="6"/>
    </row>
    <row r="83" spans="1:13" ht="18" customHeight="1" x14ac:dyDescent="0.4">
      <c r="F83" s="8"/>
      <c r="G83" s="8"/>
      <c r="H83" s="8"/>
      <c r="J83" s="9"/>
      <c r="K83" s="21"/>
      <c r="L83" s="9"/>
      <c r="M83" s="6"/>
    </row>
    <row r="84" spans="1:13" ht="18" customHeight="1" x14ac:dyDescent="0.4">
      <c r="F84" s="8"/>
      <c r="G84" s="8"/>
      <c r="H84" s="8"/>
      <c r="J84" s="9"/>
      <c r="K84" s="21"/>
      <c r="L84" s="9"/>
      <c r="M84" s="6"/>
    </row>
    <row r="85" spans="1:13" ht="18" customHeight="1" x14ac:dyDescent="0.4">
      <c r="F85" s="8"/>
      <c r="G85" s="8"/>
      <c r="H85" s="8"/>
      <c r="J85" s="9"/>
      <c r="K85" s="21"/>
      <c r="L85" s="9"/>
      <c r="M85" s="6"/>
    </row>
    <row r="86" spans="1:13" ht="18" customHeight="1" x14ac:dyDescent="0.4">
      <c r="F86" s="8"/>
      <c r="G86" s="8"/>
      <c r="H86" s="8"/>
      <c r="J86" s="9"/>
      <c r="K86" s="21"/>
      <c r="L86" s="9"/>
      <c r="M86" s="6"/>
    </row>
    <row r="87" spans="1:13" ht="18" customHeight="1" x14ac:dyDescent="0.4">
      <c r="F87" s="8"/>
      <c r="G87" s="8"/>
      <c r="H87" s="8"/>
      <c r="J87" s="9"/>
      <c r="K87" s="21"/>
      <c r="L87" s="9"/>
      <c r="M87" s="6"/>
    </row>
    <row r="88" spans="1:13" ht="18" customHeight="1" x14ac:dyDescent="0.4">
      <c r="F88" s="8"/>
      <c r="G88" s="8"/>
      <c r="H88" s="8"/>
      <c r="J88" s="9"/>
      <c r="K88" s="21"/>
      <c r="L88" s="9"/>
      <c r="M88" s="6"/>
    </row>
    <row r="89" spans="1:13" ht="18" customHeight="1" x14ac:dyDescent="0.4">
      <c r="F89" s="8"/>
      <c r="G89" s="8"/>
      <c r="H89" s="8"/>
      <c r="J89" s="9"/>
      <c r="K89" s="21"/>
      <c r="L89" s="9"/>
      <c r="M89" s="6"/>
    </row>
    <row r="90" spans="1:13" ht="18" customHeight="1" x14ac:dyDescent="0.4">
      <c r="F90" s="8"/>
      <c r="G90" s="8"/>
      <c r="H90" s="8"/>
      <c r="J90" s="9"/>
      <c r="K90" s="21"/>
      <c r="L90" s="9"/>
      <c r="M90" s="6"/>
    </row>
    <row r="91" spans="1:13" ht="18" customHeight="1" x14ac:dyDescent="0.4">
      <c r="F91" s="8"/>
      <c r="G91" s="8"/>
      <c r="H91" s="8"/>
      <c r="J91" s="9"/>
      <c r="K91" s="21"/>
      <c r="L91" s="9"/>
      <c r="M91" s="6"/>
    </row>
    <row r="92" spans="1:13" ht="18" customHeight="1" x14ac:dyDescent="0.4">
      <c r="J92" s="9"/>
      <c r="L92" s="9"/>
      <c r="M92" s="6"/>
    </row>
    <row r="93" spans="1:13" ht="18" customHeight="1" x14ac:dyDescent="0.4">
      <c r="F93" s="8"/>
      <c r="G93" s="8"/>
      <c r="H93" s="8"/>
      <c r="J93" s="9"/>
      <c r="L93" s="9"/>
      <c r="M93" s="6"/>
    </row>
    <row r="94" spans="1:13" ht="18" customHeight="1" x14ac:dyDescent="0.4">
      <c r="M94" s="6"/>
    </row>
    <row r="95" spans="1:13" ht="18" customHeight="1" x14ac:dyDescent="0.4">
      <c r="A95" s="6"/>
      <c r="B95" s="12" t="s">
        <v>21</v>
      </c>
      <c r="C95" s="6"/>
      <c r="D95" s="12"/>
      <c r="F95" s="12" t="s">
        <v>21</v>
      </c>
      <c r="I95" s="6"/>
      <c r="J95" s="6"/>
      <c r="K95" s="6"/>
      <c r="L95" s="6"/>
      <c r="M95" s="6"/>
    </row>
    <row r="96" spans="1:13" ht="18" customHeight="1" x14ac:dyDescent="0.4">
      <c r="A96" s="6"/>
      <c r="B96" s="12"/>
      <c r="C96" s="6"/>
      <c r="D96" s="12"/>
      <c r="F96" s="12"/>
      <c r="I96" s="6"/>
      <c r="J96" s="6"/>
      <c r="K96" s="6"/>
      <c r="L96" s="6"/>
      <c r="M96" s="6"/>
    </row>
    <row r="97" spans="1:13" ht="18" customHeight="1" x14ac:dyDescent="0.4">
      <c r="A97" s="6"/>
      <c r="B97" s="12"/>
      <c r="C97" s="6"/>
      <c r="D97" s="12"/>
      <c r="F97" s="12"/>
      <c r="I97" s="6"/>
      <c r="J97" s="6"/>
      <c r="K97" s="6"/>
      <c r="L97" s="6"/>
      <c r="M97" s="6"/>
    </row>
    <row r="98" spans="1:13" ht="18" customHeight="1" x14ac:dyDescent="0.4">
      <c r="A98" s="6"/>
      <c r="B98" s="12"/>
      <c r="C98" s="6"/>
      <c r="D98" s="12"/>
      <c r="F98" s="12"/>
      <c r="I98" s="6"/>
      <c r="J98" s="6"/>
      <c r="K98" s="6"/>
      <c r="L98" s="6"/>
      <c r="M98" s="6"/>
    </row>
    <row r="99" spans="1:13" ht="18" customHeight="1" x14ac:dyDescent="0.4">
      <c r="A99" s="117">
        <v>9</v>
      </c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</row>
    <row r="100" spans="1:13" x14ac:dyDescent="0.4">
      <c r="D100" s="16"/>
      <c r="E100" s="16"/>
      <c r="F100" s="9"/>
      <c r="G100" s="16"/>
      <c r="H100" s="9"/>
      <c r="J100" s="119"/>
      <c r="K100" s="119"/>
      <c r="L100" s="119"/>
    </row>
    <row r="101" spans="1:13" x14ac:dyDescent="0.4">
      <c r="A101" s="116" t="s">
        <v>52</v>
      </c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</row>
    <row r="102" spans="1:13" x14ac:dyDescent="0.4">
      <c r="A102" s="115" t="s">
        <v>0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</row>
    <row r="103" spans="1:13" x14ac:dyDescent="0.4">
      <c r="A103" s="115" t="s">
        <v>235</v>
      </c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</row>
    <row r="104" spans="1:13" x14ac:dyDescent="0.4">
      <c r="C104" s="82"/>
      <c r="D104" s="82"/>
      <c r="E104" s="82"/>
      <c r="F104" s="118" t="s">
        <v>13</v>
      </c>
      <c r="G104" s="118"/>
      <c r="H104" s="118"/>
      <c r="I104" s="118"/>
      <c r="J104" s="118"/>
      <c r="K104" s="118"/>
      <c r="L104" s="118"/>
    </row>
    <row r="105" spans="1:13" x14ac:dyDescent="0.4">
      <c r="C105" s="82"/>
      <c r="F105" s="113" t="s">
        <v>34</v>
      </c>
      <c r="G105" s="113"/>
      <c r="H105" s="113"/>
      <c r="J105" s="112" t="s">
        <v>35</v>
      </c>
      <c r="K105" s="112"/>
      <c r="L105" s="112"/>
    </row>
    <row r="106" spans="1:13" x14ac:dyDescent="0.4">
      <c r="F106" s="118" t="s">
        <v>214</v>
      </c>
      <c r="G106" s="118"/>
      <c r="H106" s="118"/>
      <c r="I106" s="118"/>
      <c r="J106" s="118"/>
      <c r="K106" s="118"/>
      <c r="L106" s="118"/>
    </row>
    <row r="107" spans="1:13" x14ac:dyDescent="0.4">
      <c r="D107" s="83" t="s">
        <v>40</v>
      </c>
      <c r="F107" s="24">
        <v>2566</v>
      </c>
      <c r="H107" s="24">
        <v>2565</v>
      </c>
      <c r="I107" s="25"/>
      <c r="J107" s="24">
        <f>+F107</f>
        <v>2566</v>
      </c>
      <c r="K107" s="37"/>
      <c r="L107" s="24">
        <f>+H107</f>
        <v>2565</v>
      </c>
    </row>
    <row r="108" spans="1:13" x14ac:dyDescent="0.4">
      <c r="F108" s="67"/>
      <c r="G108" s="37"/>
      <c r="H108" s="67"/>
      <c r="I108" s="25"/>
      <c r="J108" s="67"/>
      <c r="K108" s="37"/>
      <c r="L108" s="67"/>
    </row>
    <row r="109" spans="1:13" x14ac:dyDescent="0.4">
      <c r="A109" s="4" t="s">
        <v>41</v>
      </c>
      <c r="F109" s="8"/>
      <c r="G109" s="8"/>
      <c r="H109" s="8"/>
    </row>
    <row r="110" spans="1:13" x14ac:dyDescent="0.4">
      <c r="B110" s="4" t="s">
        <v>92</v>
      </c>
      <c r="F110" s="49">
        <v>4642857.13</v>
      </c>
      <c r="G110" s="50"/>
      <c r="H110" s="49">
        <v>11227902.91</v>
      </c>
      <c r="I110" s="34"/>
      <c r="J110" s="11">
        <v>7091150.9500000002</v>
      </c>
      <c r="K110" s="34"/>
      <c r="L110" s="11">
        <v>9469345.9600000009</v>
      </c>
    </row>
    <row r="111" spans="1:13" x14ac:dyDescent="0.4">
      <c r="B111" s="4" t="s">
        <v>203</v>
      </c>
      <c r="F111" s="49">
        <v>0</v>
      </c>
      <c r="G111" s="50"/>
      <c r="H111" s="49">
        <v>0</v>
      </c>
      <c r="I111" s="34"/>
      <c r="J111" s="7">
        <v>98.200000000000045</v>
      </c>
      <c r="K111" s="34"/>
      <c r="L111" s="7">
        <v>0</v>
      </c>
    </row>
    <row r="112" spans="1:13" x14ac:dyDescent="0.4">
      <c r="B112" s="4" t="s">
        <v>178</v>
      </c>
      <c r="F112" s="49">
        <v>0</v>
      </c>
      <c r="G112" s="50"/>
      <c r="H112" s="49">
        <v>0</v>
      </c>
      <c r="I112" s="34"/>
      <c r="J112" s="7">
        <v>4549689.16</v>
      </c>
      <c r="K112" s="34"/>
      <c r="L112" s="7">
        <v>0</v>
      </c>
    </row>
    <row r="113" spans="1:12" x14ac:dyDescent="0.4">
      <c r="B113" s="4" t="s">
        <v>110</v>
      </c>
      <c r="D113" s="31"/>
      <c r="F113" s="49">
        <v>0</v>
      </c>
      <c r="G113" s="50"/>
      <c r="H113" s="49">
        <v>16809.37</v>
      </c>
      <c r="I113" s="34"/>
      <c r="J113" s="7">
        <v>0</v>
      </c>
      <c r="K113" s="34"/>
      <c r="L113" s="7">
        <v>0</v>
      </c>
    </row>
    <row r="114" spans="1:12" x14ac:dyDescent="0.4">
      <c r="B114" s="4" t="s">
        <v>9</v>
      </c>
      <c r="D114" s="31"/>
      <c r="F114" s="49">
        <v>9084795.6699999999</v>
      </c>
      <c r="G114" s="50"/>
      <c r="H114" s="49">
        <v>10102062.550000001</v>
      </c>
      <c r="I114" s="34"/>
      <c r="J114" s="11">
        <v>24490323.559999999</v>
      </c>
      <c r="K114" s="34"/>
      <c r="L114" s="11">
        <v>27833423.850000001</v>
      </c>
    </row>
    <row r="115" spans="1:12" x14ac:dyDescent="0.4">
      <c r="B115" s="4" t="s">
        <v>43</v>
      </c>
      <c r="D115" s="31"/>
      <c r="F115" s="53"/>
      <c r="G115" s="53"/>
      <c r="H115" s="53"/>
      <c r="I115" s="34"/>
      <c r="J115" s="7"/>
      <c r="K115" s="34"/>
      <c r="L115" s="7"/>
    </row>
    <row r="116" spans="1:12" x14ac:dyDescent="0.4">
      <c r="C116" s="4" t="s">
        <v>215</v>
      </c>
      <c r="D116" s="31"/>
      <c r="F116" s="53">
        <v>0</v>
      </c>
      <c r="G116" s="53"/>
      <c r="H116" s="53">
        <v>9020788.6500000004</v>
      </c>
      <c r="I116" s="34"/>
      <c r="J116" s="7">
        <v>0</v>
      </c>
      <c r="K116" s="34"/>
      <c r="L116" s="7">
        <v>0</v>
      </c>
    </row>
    <row r="117" spans="1:12" x14ac:dyDescent="0.4">
      <c r="C117" s="4" t="s">
        <v>155</v>
      </c>
      <c r="D117" s="31"/>
      <c r="F117" s="7">
        <v>43180562.710000008</v>
      </c>
      <c r="G117" s="50"/>
      <c r="H117" s="7">
        <v>155732464.59999999</v>
      </c>
      <c r="I117" s="34"/>
      <c r="J117" s="7">
        <v>41976547.090000004</v>
      </c>
      <c r="K117" s="34"/>
      <c r="L117" s="7">
        <v>158125981.69999999</v>
      </c>
    </row>
    <row r="118" spans="1:12" x14ac:dyDescent="0.4">
      <c r="C118" s="4" t="s">
        <v>44</v>
      </c>
      <c r="D118" s="74"/>
      <c r="E118" s="21"/>
      <c r="F118" s="49">
        <v>17386.240000000002</v>
      </c>
      <c r="G118" s="50"/>
      <c r="H118" s="49">
        <v>0.09</v>
      </c>
      <c r="I118" s="34"/>
      <c r="J118" s="7">
        <v>17385.98</v>
      </c>
      <c r="K118" s="34"/>
      <c r="L118" s="7">
        <v>0.09</v>
      </c>
    </row>
    <row r="119" spans="1:12" x14ac:dyDescent="0.4">
      <c r="C119" s="4" t="s">
        <v>10</v>
      </c>
      <c r="D119" s="31"/>
      <c r="F119" s="51">
        <f>SUM(F110:F118)</f>
        <v>56925601.750000007</v>
      </c>
      <c r="G119" s="50"/>
      <c r="H119" s="51">
        <f>SUM(H110:H118)</f>
        <v>186100028.16999999</v>
      </c>
      <c r="I119" s="34"/>
      <c r="J119" s="51">
        <f>SUM(J110:J118)</f>
        <v>78125194.940000013</v>
      </c>
      <c r="K119" s="34"/>
      <c r="L119" s="51">
        <f>SUM(L110:L118)</f>
        <v>195428751.59999999</v>
      </c>
    </row>
    <row r="120" spans="1:12" x14ac:dyDescent="0.4">
      <c r="A120" s="4" t="s">
        <v>42</v>
      </c>
      <c r="D120" s="31"/>
      <c r="F120" s="49"/>
      <c r="G120" s="50"/>
      <c r="H120" s="49"/>
      <c r="I120" s="34"/>
      <c r="J120" s="7"/>
      <c r="K120" s="34"/>
      <c r="L120" s="7"/>
    </row>
    <row r="121" spans="1:12" x14ac:dyDescent="0.4">
      <c r="B121" s="4" t="s">
        <v>113</v>
      </c>
      <c r="D121" s="31"/>
      <c r="F121" s="49">
        <v>16307263.18</v>
      </c>
      <c r="G121" s="50"/>
      <c r="H121" s="49">
        <v>14817054.33</v>
      </c>
      <c r="I121" s="34"/>
      <c r="J121" s="7">
        <v>15794016.01</v>
      </c>
      <c r="K121" s="34"/>
      <c r="L121" s="7">
        <v>13338272.4</v>
      </c>
    </row>
    <row r="122" spans="1:12" x14ac:dyDescent="0.4">
      <c r="B122" s="4" t="s">
        <v>80</v>
      </c>
      <c r="D122" s="75"/>
      <c r="E122" s="3"/>
      <c r="F122" s="49">
        <v>25692546.07</v>
      </c>
      <c r="G122" s="50"/>
      <c r="H122" s="49">
        <v>19483980.809999999</v>
      </c>
      <c r="I122" s="34"/>
      <c r="J122" s="7">
        <v>20263399.68</v>
      </c>
      <c r="K122" s="34"/>
      <c r="L122" s="7">
        <v>13376662.470000001</v>
      </c>
    </row>
    <row r="123" spans="1:12" x14ac:dyDescent="0.4">
      <c r="B123" s="4" t="s">
        <v>179</v>
      </c>
      <c r="D123" s="75"/>
      <c r="E123" s="3"/>
      <c r="F123" s="49">
        <v>7755516.9000000004</v>
      </c>
      <c r="G123" s="16"/>
      <c r="H123" s="49">
        <v>616590.62</v>
      </c>
      <c r="I123" s="49"/>
      <c r="J123" s="49">
        <v>0</v>
      </c>
      <c r="K123" s="7"/>
      <c r="L123" s="49">
        <v>2290220.44</v>
      </c>
    </row>
    <row r="124" spans="1:12" x14ac:dyDescent="0.4">
      <c r="B124" s="4" t="s">
        <v>188</v>
      </c>
      <c r="D124" s="75"/>
      <c r="E124" s="3"/>
      <c r="F124" s="49">
        <v>0</v>
      </c>
      <c r="G124" s="50"/>
      <c r="H124" s="49">
        <v>9500</v>
      </c>
      <c r="I124" s="34"/>
      <c r="J124" s="7">
        <v>0</v>
      </c>
      <c r="K124" s="34"/>
      <c r="L124" s="7">
        <v>9500</v>
      </c>
    </row>
    <row r="125" spans="1:12" x14ac:dyDescent="0.4">
      <c r="B125" s="4" t="s">
        <v>247</v>
      </c>
      <c r="D125" s="86">
        <v>6</v>
      </c>
      <c r="E125" s="3"/>
      <c r="F125" s="49">
        <v>9902392.7600000016</v>
      </c>
      <c r="G125" s="50"/>
      <c r="H125" s="49">
        <v>4029769.5699999984</v>
      </c>
      <c r="I125" s="34"/>
      <c r="J125" s="7">
        <v>0</v>
      </c>
      <c r="K125" s="34"/>
      <c r="L125" s="7">
        <v>8261.5799999999981</v>
      </c>
    </row>
    <row r="126" spans="1:12" x14ac:dyDescent="0.4">
      <c r="B126" s="4" t="s">
        <v>193</v>
      </c>
      <c r="D126" s="86">
        <v>6</v>
      </c>
      <c r="E126" s="3"/>
      <c r="F126" s="49">
        <v>65018524.399999999</v>
      </c>
      <c r="G126" s="50"/>
      <c r="H126" s="49">
        <v>7488.1</v>
      </c>
      <c r="I126" s="34"/>
      <c r="J126" s="7">
        <v>94290.7</v>
      </c>
      <c r="K126" s="34"/>
      <c r="L126" s="7">
        <v>7488.1</v>
      </c>
    </row>
    <row r="127" spans="1:12" x14ac:dyDescent="0.4">
      <c r="B127" s="81"/>
      <c r="C127" s="4" t="s">
        <v>2</v>
      </c>
      <c r="D127" s="75"/>
      <c r="E127" s="3"/>
      <c r="F127" s="63">
        <f>SUM(F121:F126)</f>
        <v>124676243.31</v>
      </c>
      <c r="G127" s="50"/>
      <c r="H127" s="63">
        <f>SUM(H121:H126)</f>
        <v>38964383.43</v>
      </c>
      <c r="I127" s="34"/>
      <c r="J127" s="63">
        <f>SUM(J121:J126)</f>
        <v>36151706.390000001</v>
      </c>
      <c r="K127" s="34"/>
      <c r="L127" s="63">
        <f>SUM(L121:L126)</f>
        <v>29030404.990000002</v>
      </c>
    </row>
    <row r="128" spans="1:12" x14ac:dyDescent="0.4">
      <c r="A128" s="4" t="s">
        <v>180</v>
      </c>
      <c r="B128" s="81"/>
      <c r="D128" s="75"/>
      <c r="E128" s="3"/>
      <c r="F128" s="49">
        <f>+F119-F127</f>
        <v>-67750641.560000002</v>
      </c>
      <c r="G128" s="50"/>
      <c r="H128" s="49">
        <f>+H119-H127</f>
        <v>147135644.73999998</v>
      </c>
      <c r="I128" s="34"/>
      <c r="J128" s="49">
        <f>+J119-J127</f>
        <v>41973488.550000012</v>
      </c>
      <c r="K128" s="34"/>
      <c r="L128" s="49">
        <f>+L119-L127</f>
        <v>166398346.60999998</v>
      </c>
    </row>
    <row r="129" spans="1:12" x14ac:dyDescent="0.4">
      <c r="B129" s="4" t="s">
        <v>81</v>
      </c>
      <c r="D129" s="76"/>
      <c r="E129" s="3"/>
      <c r="F129" s="56">
        <v>2977093.64</v>
      </c>
      <c r="G129" s="50"/>
      <c r="H129" s="56">
        <v>2809013.99</v>
      </c>
      <c r="I129" s="34"/>
      <c r="J129" s="55">
        <v>3187025.15</v>
      </c>
      <c r="K129" s="34"/>
      <c r="L129" s="55">
        <v>3013178.37</v>
      </c>
    </row>
    <row r="130" spans="1:12" x14ac:dyDescent="0.4">
      <c r="A130" s="4" t="s">
        <v>114</v>
      </c>
      <c r="D130" s="70"/>
      <c r="E130" s="16"/>
      <c r="F130" s="7">
        <f>+F128-F129</f>
        <v>-70727735.200000003</v>
      </c>
      <c r="G130" s="49"/>
      <c r="H130" s="7">
        <f>+H128-H129</f>
        <v>144326630.74999997</v>
      </c>
      <c r="I130" s="34"/>
      <c r="J130" s="7">
        <f>+J128-J129</f>
        <v>38786463.400000013</v>
      </c>
      <c r="K130" s="34"/>
      <c r="L130" s="7">
        <f>+L128-L129</f>
        <v>163385168.23999998</v>
      </c>
    </row>
    <row r="131" spans="1:12" x14ac:dyDescent="0.4">
      <c r="A131" s="4" t="s">
        <v>123</v>
      </c>
      <c r="D131" s="31">
        <v>15.2</v>
      </c>
      <c r="E131" s="31"/>
      <c r="F131" s="56">
        <v>-13501475.02</v>
      </c>
      <c r="G131" s="50"/>
      <c r="H131" s="56">
        <v>-49286040.100000001</v>
      </c>
      <c r="I131" s="34"/>
      <c r="J131" s="55">
        <v>-12226624.57</v>
      </c>
      <c r="K131" s="7"/>
      <c r="L131" s="55">
        <v>-49891698.549999997</v>
      </c>
    </row>
    <row r="132" spans="1:12" ht="18.75" thickBot="1" x14ac:dyDescent="0.45">
      <c r="A132" s="4" t="s">
        <v>162</v>
      </c>
      <c r="D132" s="31"/>
      <c r="F132" s="57">
        <f>SUM(F130:F131)</f>
        <v>-84229210.219999999</v>
      </c>
      <c r="G132" s="50"/>
      <c r="H132" s="57">
        <f>SUM(H130:H131)</f>
        <v>95040590.649999976</v>
      </c>
      <c r="I132" s="34"/>
      <c r="J132" s="58">
        <f>SUM(J130:J131)</f>
        <v>26559838.830000013</v>
      </c>
      <c r="K132" s="7"/>
      <c r="L132" s="58">
        <f>SUM(L130:L131)</f>
        <v>113493469.68999998</v>
      </c>
    </row>
    <row r="133" spans="1:12" ht="6" customHeight="1" thickTop="1" x14ac:dyDescent="0.4">
      <c r="D133" s="31"/>
      <c r="F133" s="54"/>
      <c r="G133" s="50"/>
      <c r="H133" s="54"/>
      <c r="I133" s="34"/>
      <c r="J133" s="50"/>
      <c r="K133" s="7"/>
      <c r="L133" s="50"/>
    </row>
    <row r="134" spans="1:12" ht="18.75" x14ac:dyDescent="0.4">
      <c r="A134" s="39" t="s">
        <v>69</v>
      </c>
      <c r="B134" s="39"/>
      <c r="C134" s="39"/>
      <c r="D134" s="77"/>
      <c r="E134" s="41"/>
      <c r="F134" s="59"/>
      <c r="G134" s="60"/>
      <c r="H134" s="59"/>
      <c r="I134" s="61"/>
      <c r="J134" s="59"/>
      <c r="K134" s="60"/>
      <c r="L134" s="59"/>
    </row>
    <row r="135" spans="1:12" ht="18.75" x14ac:dyDescent="0.4">
      <c r="A135" s="39"/>
      <c r="B135" s="39" t="s">
        <v>104</v>
      </c>
      <c r="C135" s="39"/>
      <c r="D135" s="77"/>
      <c r="E135" s="42">
        <v>852812933</v>
      </c>
      <c r="F135" s="54">
        <f>+F132-F136</f>
        <v>-84157472.450000003</v>
      </c>
      <c r="G135" s="50"/>
      <c r="H135" s="54">
        <f>+H132-H136</f>
        <v>95134284.209999979</v>
      </c>
      <c r="I135" s="50"/>
      <c r="J135" s="50">
        <f>J132</f>
        <v>26559838.830000013</v>
      </c>
      <c r="K135" s="50"/>
      <c r="L135" s="50">
        <f>L132</f>
        <v>113493469.68999998</v>
      </c>
    </row>
    <row r="136" spans="1:12" ht="18.75" x14ac:dyDescent="0.4">
      <c r="A136" s="39"/>
      <c r="B136" s="4" t="s">
        <v>105</v>
      </c>
      <c r="D136" s="77"/>
      <c r="E136" s="42">
        <v>-1541152</v>
      </c>
      <c r="F136" s="54">
        <v>-71737.77</v>
      </c>
      <c r="G136" s="11"/>
      <c r="H136" s="54">
        <v>-93693.56</v>
      </c>
      <c r="I136" s="61"/>
      <c r="J136" s="47">
        <v>0</v>
      </c>
      <c r="K136" s="69"/>
      <c r="L136" s="47">
        <v>0</v>
      </c>
    </row>
    <row r="137" spans="1:12" ht="19.5" thickBot="1" x14ac:dyDescent="0.45">
      <c r="A137" s="43"/>
      <c r="B137" s="43"/>
      <c r="C137" s="43"/>
      <c r="D137" s="77"/>
      <c r="E137" s="42"/>
      <c r="F137" s="57">
        <f>SUM(F135:F136)</f>
        <v>-84229210.219999999</v>
      </c>
      <c r="G137" s="60"/>
      <c r="H137" s="57">
        <f>SUM(H135:H136)</f>
        <v>95040590.649999976</v>
      </c>
      <c r="I137" s="60"/>
      <c r="J137" s="58">
        <f>SUM(J135:J136)</f>
        <v>26559838.830000013</v>
      </c>
      <c r="K137" s="60"/>
      <c r="L137" s="58">
        <f>SUM(L135:L136)</f>
        <v>113493469.68999998</v>
      </c>
    </row>
    <row r="138" spans="1:12" ht="18.75" thickTop="1" x14ac:dyDescent="0.4">
      <c r="A138" s="4" t="s">
        <v>26</v>
      </c>
      <c r="D138" s="78"/>
      <c r="F138" s="50"/>
      <c r="G138" s="50"/>
      <c r="H138" s="50"/>
      <c r="I138" s="34"/>
      <c r="J138" s="11"/>
      <c r="K138" s="34"/>
      <c r="L138" s="11"/>
    </row>
    <row r="139" spans="1:12" ht="18.75" thickBot="1" x14ac:dyDescent="0.45">
      <c r="B139" s="10" t="s">
        <v>65</v>
      </c>
      <c r="D139" s="79">
        <v>23</v>
      </c>
      <c r="F139" s="107">
        <v>-8.9999999999999993E-3</v>
      </c>
      <c r="G139" s="50"/>
      <c r="H139" s="107">
        <v>0.01</v>
      </c>
      <c r="I139" s="34"/>
      <c r="J139" s="107">
        <v>3.0000000000000001E-3</v>
      </c>
      <c r="K139" s="34"/>
      <c r="L139" s="107">
        <v>1.2E-2</v>
      </c>
    </row>
    <row r="140" spans="1:12" ht="19.5" thickTop="1" thickBot="1" x14ac:dyDescent="0.45">
      <c r="B140" s="4" t="s">
        <v>27</v>
      </c>
      <c r="D140" s="31"/>
      <c r="F140" s="64">
        <v>9315208558</v>
      </c>
      <c r="G140" s="65"/>
      <c r="H140" s="64">
        <v>9315208558</v>
      </c>
      <c r="I140" s="65"/>
      <c r="J140" s="64">
        <v>9315208558</v>
      </c>
      <c r="K140" s="65"/>
      <c r="L140" s="64">
        <v>9315208558</v>
      </c>
    </row>
    <row r="141" spans="1:12" ht="18.75" thickTop="1" x14ac:dyDescent="0.4">
      <c r="A141" s="4" t="s">
        <v>55</v>
      </c>
      <c r="D141" s="31"/>
      <c r="F141" s="50"/>
      <c r="G141" s="50"/>
      <c r="H141" s="50"/>
      <c r="I141" s="34"/>
      <c r="J141" s="11"/>
      <c r="K141" s="34"/>
      <c r="L141" s="11"/>
    </row>
    <row r="142" spans="1:12" ht="18.75" thickBot="1" x14ac:dyDescent="0.45">
      <c r="B142" s="10" t="s">
        <v>65</v>
      </c>
      <c r="D142" s="79">
        <v>23</v>
      </c>
      <c r="F142" s="107">
        <v>-1.2E-2</v>
      </c>
      <c r="G142" s="108"/>
      <c r="H142" s="107">
        <v>1.2E-2</v>
      </c>
      <c r="I142" s="109"/>
      <c r="J142" s="107">
        <v>4.0000000000000001E-3</v>
      </c>
      <c r="K142" s="109"/>
      <c r="L142" s="107">
        <v>1.4E-2</v>
      </c>
    </row>
    <row r="143" spans="1:12" ht="19.5" thickTop="1" thickBot="1" x14ac:dyDescent="0.45">
      <c r="B143" s="4" t="s">
        <v>27</v>
      </c>
      <c r="F143" s="64">
        <v>6971226900</v>
      </c>
      <c r="G143" s="66"/>
      <c r="H143" s="64">
        <v>8160982736</v>
      </c>
      <c r="I143" s="65"/>
      <c r="J143" s="64">
        <v>6971226900</v>
      </c>
      <c r="K143" s="65"/>
      <c r="L143" s="64">
        <v>8160982736</v>
      </c>
    </row>
    <row r="144" spans="1:12" ht="6.75" customHeight="1" thickTop="1" x14ac:dyDescent="0.4">
      <c r="F144" s="53"/>
      <c r="G144" s="53"/>
      <c r="H144" s="53"/>
      <c r="I144" s="34"/>
      <c r="J144" s="7"/>
      <c r="K144" s="34"/>
      <c r="L144" s="7"/>
    </row>
    <row r="145" spans="1:12" x14ac:dyDescent="0.4">
      <c r="A145" s="4" t="s">
        <v>157</v>
      </c>
      <c r="F145" s="53"/>
      <c r="G145" s="53"/>
      <c r="H145" s="53"/>
      <c r="I145" s="34"/>
      <c r="J145" s="7"/>
      <c r="K145" s="34"/>
      <c r="L145" s="7"/>
    </row>
    <row r="146" spans="1:12" hidden="1" x14ac:dyDescent="0.4"/>
    <row r="148" spans="1:12" x14ac:dyDescent="0.4">
      <c r="A148" s="6"/>
      <c r="B148" s="12" t="s">
        <v>21</v>
      </c>
      <c r="C148" s="6"/>
      <c r="D148" s="12"/>
      <c r="F148" s="12" t="s">
        <v>21</v>
      </c>
      <c r="I148" s="6"/>
      <c r="J148" s="6"/>
      <c r="K148" s="6"/>
      <c r="L148" s="6"/>
    </row>
    <row r="149" spans="1:12" ht="13.5" customHeight="1" x14ac:dyDescent="0.4">
      <c r="A149" s="117">
        <v>6</v>
      </c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</row>
    <row r="150" spans="1:12" x14ac:dyDescent="0.4">
      <c r="A150" s="6"/>
      <c r="B150" s="12"/>
      <c r="C150" s="6"/>
      <c r="D150" s="12"/>
      <c r="F150" s="12"/>
      <c r="I150" s="6"/>
      <c r="J150" s="6"/>
      <c r="K150" s="6"/>
      <c r="L150" s="6"/>
    </row>
    <row r="151" spans="1:12" x14ac:dyDescent="0.4">
      <c r="A151" s="116" t="str">
        <f>+A101</f>
        <v>บริษัท บรุ๊คเคอร์ กรุ๊ป จำกัด (มหาชน) และบริษัทย่อย</v>
      </c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</row>
    <row r="152" spans="1:12" x14ac:dyDescent="0.4">
      <c r="A152" s="115" t="s">
        <v>91</v>
      </c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  <c r="L152" s="115"/>
    </row>
    <row r="153" spans="1:12" x14ac:dyDescent="0.4">
      <c r="A153" s="116" t="str">
        <f>+A103</f>
        <v>สำหรับงวดสามเดือนสิ้นสุดวันที่ 30 กันยายน 2566</v>
      </c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</row>
    <row r="154" spans="1:12" x14ac:dyDescent="0.4">
      <c r="A154" s="3"/>
      <c r="B154" s="6"/>
      <c r="C154" s="6"/>
      <c r="I154" s="6"/>
      <c r="J154" s="6"/>
      <c r="K154" s="6"/>
      <c r="L154" s="6"/>
    </row>
    <row r="155" spans="1:12" x14ac:dyDescent="0.4">
      <c r="C155" s="82"/>
      <c r="D155" s="82"/>
      <c r="E155" s="82"/>
      <c r="F155" s="118" t="s">
        <v>13</v>
      </c>
      <c r="G155" s="118"/>
      <c r="H155" s="118"/>
      <c r="I155" s="118"/>
      <c r="J155" s="118"/>
      <c r="K155" s="118"/>
      <c r="L155" s="118"/>
    </row>
    <row r="156" spans="1:12" x14ac:dyDescent="0.4">
      <c r="C156" s="4" t="s">
        <v>1</v>
      </c>
      <c r="F156" s="113" t="s">
        <v>34</v>
      </c>
      <c r="G156" s="113"/>
      <c r="H156" s="113"/>
      <c r="J156" s="112" t="s">
        <v>35</v>
      </c>
      <c r="K156" s="112"/>
      <c r="L156" s="112"/>
    </row>
    <row r="157" spans="1:12" x14ac:dyDescent="0.4">
      <c r="F157" s="118" t="str">
        <f>+F106</f>
        <v>สำหรับงวดสามเดือนสิ้นสุดวันที่ 30 กันยายน</v>
      </c>
      <c r="G157" s="118"/>
      <c r="H157" s="118"/>
      <c r="I157" s="118"/>
      <c r="J157" s="118"/>
      <c r="K157" s="118"/>
      <c r="L157" s="118"/>
    </row>
    <row r="158" spans="1:12" x14ac:dyDescent="0.4">
      <c r="D158" s="83" t="s">
        <v>40</v>
      </c>
      <c r="F158" s="36">
        <f>+F107</f>
        <v>2566</v>
      </c>
      <c r="G158" s="37"/>
      <c r="H158" s="36">
        <f>+H107</f>
        <v>2565</v>
      </c>
      <c r="I158" s="25"/>
      <c r="J158" s="36">
        <f>+J107</f>
        <v>2566</v>
      </c>
      <c r="K158" s="37"/>
      <c r="L158" s="36">
        <f>+L107</f>
        <v>2565</v>
      </c>
    </row>
    <row r="159" spans="1:12" x14ac:dyDescent="0.4">
      <c r="F159" s="8"/>
      <c r="G159" s="8"/>
      <c r="H159" s="67"/>
      <c r="L159" s="67"/>
    </row>
    <row r="160" spans="1:12" x14ac:dyDescent="0.4">
      <c r="A160" s="4" t="s">
        <v>163</v>
      </c>
      <c r="F160" s="56">
        <f>+F132</f>
        <v>-84229210.219999999</v>
      </c>
      <c r="G160" s="50"/>
      <c r="H160" s="56">
        <f>+H132</f>
        <v>95040590.649999976</v>
      </c>
      <c r="I160" s="34"/>
      <c r="J160" s="56">
        <f>+J132</f>
        <v>26559838.830000013</v>
      </c>
      <c r="K160" s="34"/>
      <c r="L160" s="56">
        <f>+L132</f>
        <v>113493469.68999998</v>
      </c>
    </row>
    <row r="161" spans="1:12" x14ac:dyDescent="0.4">
      <c r="F161" s="49"/>
      <c r="G161" s="50"/>
      <c r="H161" s="49"/>
      <c r="I161" s="34"/>
      <c r="J161" s="49"/>
      <c r="K161" s="34"/>
      <c r="L161" s="49"/>
    </row>
    <row r="162" spans="1:12" x14ac:dyDescent="0.4">
      <c r="A162" s="4" t="s">
        <v>122</v>
      </c>
      <c r="F162" s="49"/>
      <c r="G162" s="50"/>
      <c r="H162" s="49"/>
      <c r="I162" s="34"/>
      <c r="J162" s="11"/>
      <c r="K162" s="34"/>
      <c r="L162" s="11"/>
    </row>
    <row r="163" spans="1:12" x14ac:dyDescent="0.4">
      <c r="A163" s="4" t="s">
        <v>137</v>
      </c>
      <c r="F163" s="49"/>
      <c r="G163" s="50"/>
      <c r="H163" s="49"/>
      <c r="I163" s="34"/>
      <c r="J163" s="11"/>
      <c r="K163" s="34"/>
      <c r="L163" s="11"/>
    </row>
    <row r="164" spans="1:12" x14ac:dyDescent="0.4">
      <c r="B164" s="4" t="s">
        <v>97</v>
      </c>
      <c r="F164" s="16">
        <v>7326585.6600000001</v>
      </c>
      <c r="G164" s="50"/>
      <c r="H164" s="16">
        <v>6496470.4800000004</v>
      </c>
      <c r="I164" s="34"/>
      <c r="J164" s="11">
        <v>0</v>
      </c>
      <c r="K164" s="34"/>
      <c r="L164" s="11">
        <v>0</v>
      </c>
    </row>
    <row r="165" spans="1:12" x14ac:dyDescent="0.4">
      <c r="A165" s="4" t="s">
        <v>138</v>
      </c>
      <c r="F165" s="54"/>
      <c r="G165" s="50"/>
      <c r="H165" s="54"/>
      <c r="I165" s="34"/>
      <c r="J165" s="11"/>
      <c r="K165" s="34"/>
      <c r="L165" s="11"/>
    </row>
    <row r="166" spans="1:12" x14ac:dyDescent="0.4">
      <c r="B166" s="4" t="s">
        <v>134</v>
      </c>
      <c r="F166" s="54"/>
      <c r="G166" s="50"/>
      <c r="H166" s="54"/>
      <c r="I166" s="34"/>
      <c r="J166" s="11"/>
      <c r="K166" s="34"/>
      <c r="L166" s="11"/>
    </row>
    <row r="167" spans="1:12" x14ac:dyDescent="0.4">
      <c r="C167" s="4" t="s">
        <v>135</v>
      </c>
      <c r="D167" s="31"/>
      <c r="F167" s="54">
        <v>0</v>
      </c>
      <c r="G167" s="50"/>
      <c r="H167" s="54">
        <v>0</v>
      </c>
      <c r="I167" s="34"/>
      <c r="J167" s="11">
        <v>0</v>
      </c>
      <c r="K167" s="34"/>
      <c r="L167" s="11">
        <v>0</v>
      </c>
    </row>
    <row r="168" spans="1:12" x14ac:dyDescent="0.4">
      <c r="B168" s="4" t="s">
        <v>148</v>
      </c>
      <c r="D168" s="31"/>
      <c r="F168" s="55">
        <v>0</v>
      </c>
      <c r="G168" s="50"/>
      <c r="H168" s="55">
        <v>0</v>
      </c>
      <c r="I168" s="34"/>
      <c r="J168" s="55">
        <v>0</v>
      </c>
      <c r="K168" s="34"/>
      <c r="L168" s="55">
        <v>0</v>
      </c>
    </row>
    <row r="169" spans="1:12" x14ac:dyDescent="0.4">
      <c r="A169" s="4" t="s">
        <v>164</v>
      </c>
      <c r="F169" s="63">
        <f>SUM(F164:F168)</f>
        <v>7326585.6600000001</v>
      </c>
      <c r="G169" s="50"/>
      <c r="H169" s="63">
        <f>SUM(H164:H168)</f>
        <v>6496470.4800000004</v>
      </c>
      <c r="I169" s="34"/>
      <c r="J169" s="63">
        <f>SUM(J164:J168)</f>
        <v>0</v>
      </c>
      <c r="K169" s="34"/>
      <c r="L169" s="63">
        <f>SUM(L164:L168)</f>
        <v>0</v>
      </c>
    </row>
    <row r="170" spans="1:12" x14ac:dyDescent="0.4">
      <c r="F170" s="49"/>
      <c r="G170" s="50"/>
      <c r="H170" s="49"/>
      <c r="I170" s="34"/>
      <c r="J170" s="7"/>
      <c r="K170" s="34"/>
      <c r="L170" s="7"/>
    </row>
    <row r="171" spans="1:12" ht="18.75" thickBot="1" x14ac:dyDescent="0.45">
      <c r="A171" s="4" t="s">
        <v>165</v>
      </c>
      <c r="F171" s="62">
        <f>+F160+F169</f>
        <v>-76902624.560000002</v>
      </c>
      <c r="G171" s="50"/>
      <c r="H171" s="62">
        <f>+H160+H169</f>
        <v>101537061.12999998</v>
      </c>
      <c r="I171" s="34"/>
      <c r="J171" s="62">
        <f>+J160+J169</f>
        <v>26559838.830000013</v>
      </c>
      <c r="K171" s="34"/>
      <c r="L171" s="62">
        <f>+L160+L169</f>
        <v>113493469.68999998</v>
      </c>
    </row>
    <row r="172" spans="1:12" ht="18.75" thickTop="1" x14ac:dyDescent="0.4">
      <c r="F172" s="53"/>
      <c r="G172" s="53"/>
      <c r="H172" s="53"/>
      <c r="I172" s="34"/>
      <c r="J172" s="7"/>
      <c r="K172" s="34"/>
      <c r="L172" s="7"/>
    </row>
    <row r="173" spans="1:12" ht="18.75" x14ac:dyDescent="0.4">
      <c r="A173" s="39" t="s">
        <v>102</v>
      </c>
      <c r="B173" s="39"/>
      <c r="C173" s="39"/>
      <c r="D173" s="40"/>
      <c r="E173" s="41"/>
      <c r="F173" s="59"/>
      <c r="G173" s="60"/>
      <c r="H173" s="59"/>
      <c r="I173" s="61"/>
      <c r="J173" s="59"/>
      <c r="K173" s="60"/>
      <c r="L173" s="59"/>
    </row>
    <row r="174" spans="1:12" ht="18.75" x14ac:dyDescent="0.4">
      <c r="A174" s="39"/>
      <c r="B174" s="39" t="s">
        <v>104</v>
      </c>
      <c r="C174" s="39"/>
      <c r="D174" s="40"/>
      <c r="E174" s="42">
        <v>852812933</v>
      </c>
      <c r="F174" s="54">
        <f>+F171-F175</f>
        <v>-76830886.790000007</v>
      </c>
      <c r="G174" s="50"/>
      <c r="H174" s="54">
        <f>+H171-H175</f>
        <v>101630754.68999998</v>
      </c>
      <c r="I174" s="50"/>
      <c r="J174" s="54">
        <f>+J171-J175</f>
        <v>26559838.830000013</v>
      </c>
      <c r="K174" s="50"/>
      <c r="L174" s="54">
        <f>+L171-L175</f>
        <v>113493469.68999998</v>
      </c>
    </row>
    <row r="175" spans="1:12" ht="18.75" x14ac:dyDescent="0.4">
      <c r="A175" s="39"/>
      <c r="B175" s="4" t="s">
        <v>105</v>
      </c>
      <c r="D175" s="40"/>
      <c r="E175" s="42">
        <v>-1541152</v>
      </c>
      <c r="F175" s="54">
        <f>+F136</f>
        <v>-71737.77</v>
      </c>
      <c r="G175" s="11"/>
      <c r="H175" s="54">
        <f>+H136</f>
        <v>-93693.56</v>
      </c>
      <c r="I175" s="61"/>
      <c r="J175" s="54">
        <f>+J136</f>
        <v>0</v>
      </c>
      <c r="K175" s="61"/>
      <c r="L175" s="54">
        <f>+L136</f>
        <v>0</v>
      </c>
    </row>
    <row r="176" spans="1:12" ht="19.5" thickBot="1" x14ac:dyDescent="0.45">
      <c r="A176" s="43"/>
      <c r="B176" s="43"/>
      <c r="C176" s="43"/>
      <c r="D176" s="40"/>
      <c r="E176" s="42"/>
      <c r="F176" s="57">
        <f>SUM(F174:F175)</f>
        <v>-76902624.560000002</v>
      </c>
      <c r="G176" s="60"/>
      <c r="H176" s="57">
        <f>SUM(H174:H175)</f>
        <v>101537061.12999998</v>
      </c>
      <c r="I176" s="60"/>
      <c r="J176" s="57">
        <f>SUM(J174:J175)</f>
        <v>26559838.830000013</v>
      </c>
      <c r="K176" s="60"/>
      <c r="L176" s="57">
        <f>SUM(L174:L175)</f>
        <v>113493469.68999998</v>
      </c>
    </row>
    <row r="177" spans="1:12" ht="18.75" thickTop="1" x14ac:dyDescent="0.4">
      <c r="F177" s="50"/>
      <c r="G177" s="50"/>
      <c r="H177" s="50"/>
      <c r="I177" s="34"/>
      <c r="J177" s="11"/>
      <c r="K177" s="34"/>
      <c r="L177" s="11"/>
    </row>
    <row r="178" spans="1:12" x14ac:dyDescent="0.4">
      <c r="A178" s="4" t="s">
        <v>157</v>
      </c>
      <c r="F178" s="50"/>
      <c r="G178" s="50"/>
      <c r="H178" s="50"/>
      <c r="I178" s="34"/>
      <c r="J178" s="11"/>
      <c r="K178" s="34"/>
      <c r="L178" s="11"/>
    </row>
    <row r="179" spans="1:12" x14ac:dyDescent="0.4">
      <c r="F179" s="8"/>
      <c r="G179" s="8"/>
      <c r="H179" s="8"/>
      <c r="J179" s="9"/>
      <c r="K179" s="21"/>
      <c r="L179" s="9"/>
    </row>
    <row r="180" spans="1:12" x14ac:dyDescent="0.4">
      <c r="F180" s="8"/>
      <c r="G180" s="8"/>
      <c r="H180" s="8"/>
      <c r="J180" s="9"/>
      <c r="K180" s="21"/>
      <c r="L180" s="9"/>
    </row>
    <row r="181" spans="1:12" x14ac:dyDescent="0.4">
      <c r="F181" s="8"/>
      <c r="G181" s="8"/>
      <c r="H181" s="8"/>
      <c r="J181" s="9"/>
      <c r="K181" s="21"/>
      <c r="L181" s="9"/>
    </row>
    <row r="182" spans="1:12" x14ac:dyDescent="0.4">
      <c r="F182" s="8"/>
      <c r="G182" s="8"/>
      <c r="H182" s="8"/>
      <c r="J182" s="9"/>
      <c r="K182" s="21"/>
      <c r="L182" s="9"/>
    </row>
    <row r="183" spans="1:12" x14ac:dyDescent="0.4">
      <c r="F183" s="8"/>
      <c r="G183" s="8"/>
      <c r="H183" s="8"/>
      <c r="J183" s="9"/>
      <c r="K183" s="21"/>
      <c r="L183" s="9"/>
    </row>
    <row r="184" spans="1:12" x14ac:dyDescent="0.4">
      <c r="F184" s="8"/>
      <c r="G184" s="8"/>
      <c r="H184" s="8"/>
      <c r="J184" s="9"/>
      <c r="K184" s="21"/>
      <c r="L184" s="9"/>
    </row>
    <row r="185" spans="1:12" x14ac:dyDescent="0.4">
      <c r="F185" s="8"/>
      <c r="G185" s="8"/>
      <c r="H185" s="8"/>
      <c r="J185" s="9"/>
      <c r="K185" s="21"/>
      <c r="L185" s="9"/>
    </row>
    <row r="186" spans="1:12" x14ac:dyDescent="0.4">
      <c r="F186" s="8"/>
      <c r="G186" s="8"/>
      <c r="H186" s="8"/>
      <c r="J186" s="9"/>
      <c r="K186" s="21"/>
      <c r="L186" s="9"/>
    </row>
    <row r="187" spans="1:12" x14ac:dyDescent="0.4">
      <c r="F187" s="8"/>
      <c r="G187" s="8"/>
      <c r="H187" s="8"/>
      <c r="J187" s="9"/>
      <c r="K187" s="21"/>
      <c r="L187" s="9"/>
    </row>
    <row r="188" spans="1:12" x14ac:dyDescent="0.4">
      <c r="F188" s="8"/>
      <c r="G188" s="8"/>
      <c r="H188" s="8"/>
      <c r="J188" s="9"/>
      <c r="K188" s="21"/>
      <c r="L188" s="9"/>
    </row>
    <row r="189" spans="1:12" x14ac:dyDescent="0.4">
      <c r="F189" s="8"/>
      <c r="G189" s="8"/>
      <c r="H189" s="8"/>
      <c r="J189" s="9"/>
      <c r="K189" s="21"/>
      <c r="L189" s="9"/>
    </row>
    <row r="190" spans="1:12" x14ac:dyDescent="0.4">
      <c r="F190" s="8"/>
      <c r="G190" s="8"/>
      <c r="H190" s="8"/>
      <c r="J190" s="9"/>
      <c r="K190" s="21"/>
      <c r="L190" s="9"/>
    </row>
    <row r="191" spans="1:12" x14ac:dyDescent="0.4">
      <c r="B191" s="10"/>
      <c r="D191" s="44"/>
      <c r="F191" s="9"/>
      <c r="G191" s="8"/>
      <c r="H191" s="9"/>
      <c r="I191" s="10"/>
      <c r="J191" s="9"/>
      <c r="K191" s="10"/>
      <c r="L191" s="9"/>
    </row>
    <row r="192" spans="1:12" x14ac:dyDescent="0.4">
      <c r="B192" s="10"/>
      <c r="D192" s="44"/>
      <c r="F192" s="9"/>
      <c r="G192" s="8"/>
      <c r="H192" s="9"/>
      <c r="I192" s="10"/>
      <c r="J192" s="9"/>
      <c r="K192" s="10"/>
      <c r="L192" s="9"/>
    </row>
    <row r="193" spans="1:12" x14ac:dyDescent="0.4">
      <c r="B193" s="10"/>
      <c r="D193" s="44"/>
      <c r="F193" s="9"/>
      <c r="G193" s="8"/>
      <c r="H193" s="9"/>
      <c r="I193" s="10"/>
      <c r="J193" s="9"/>
      <c r="K193" s="10"/>
      <c r="L193" s="9"/>
    </row>
    <row r="194" spans="1:12" x14ac:dyDescent="0.4">
      <c r="A194" s="6"/>
      <c r="B194" s="12" t="s">
        <v>21</v>
      </c>
      <c r="C194" s="6"/>
      <c r="D194" s="12"/>
      <c r="F194" s="12" t="s">
        <v>21</v>
      </c>
      <c r="I194" s="6"/>
      <c r="J194" s="6"/>
      <c r="K194" s="6"/>
      <c r="L194" s="6"/>
    </row>
    <row r="195" spans="1:12" x14ac:dyDescent="0.4">
      <c r="A195" s="6"/>
      <c r="B195" s="12"/>
      <c r="C195" s="6"/>
      <c r="D195" s="12"/>
      <c r="F195" s="12"/>
      <c r="I195" s="6"/>
      <c r="J195" s="6"/>
      <c r="K195" s="6"/>
      <c r="L195" s="6"/>
    </row>
    <row r="196" spans="1:12" x14ac:dyDescent="0.4">
      <c r="A196" s="6"/>
      <c r="B196" s="12"/>
      <c r="C196" s="6"/>
      <c r="D196" s="12"/>
      <c r="F196" s="12"/>
      <c r="I196" s="6"/>
      <c r="J196" s="6"/>
      <c r="K196" s="6"/>
      <c r="L196" s="6"/>
    </row>
    <row r="197" spans="1:12" x14ac:dyDescent="0.4">
      <c r="A197" s="117">
        <v>7</v>
      </c>
      <c r="B197" s="117"/>
      <c r="C197" s="117"/>
      <c r="D197" s="117"/>
      <c r="E197" s="117"/>
      <c r="F197" s="117"/>
      <c r="G197" s="117"/>
      <c r="H197" s="117"/>
      <c r="I197" s="117"/>
      <c r="J197" s="117"/>
      <c r="K197" s="117"/>
      <c r="L197" s="117"/>
    </row>
  </sheetData>
  <mergeCells count="34">
    <mergeCell ref="A103:L103"/>
    <mergeCell ref="F104:L104"/>
    <mergeCell ref="J1:L1"/>
    <mergeCell ref="A53:L53"/>
    <mergeCell ref="A99:L99"/>
    <mergeCell ref="F56:L56"/>
    <mergeCell ref="F57:H57"/>
    <mergeCell ref="J57:L57"/>
    <mergeCell ref="A54:L54"/>
    <mergeCell ref="A55:L55"/>
    <mergeCell ref="F58:L58"/>
    <mergeCell ref="F7:L7"/>
    <mergeCell ref="A2:L2"/>
    <mergeCell ref="A3:L3"/>
    <mergeCell ref="A101:L101"/>
    <mergeCell ref="A102:L102"/>
    <mergeCell ref="F105:H105"/>
    <mergeCell ref="J105:L105"/>
    <mergeCell ref="F106:L106"/>
    <mergeCell ref="A151:L151"/>
    <mergeCell ref="A152:L152"/>
    <mergeCell ref="A149:L149"/>
    <mergeCell ref="A197:L197"/>
    <mergeCell ref="A153:L153"/>
    <mergeCell ref="F155:L155"/>
    <mergeCell ref="F156:H156"/>
    <mergeCell ref="J156:L156"/>
    <mergeCell ref="F157:L157"/>
    <mergeCell ref="F6:H6"/>
    <mergeCell ref="A4:L4"/>
    <mergeCell ref="A51:L51"/>
    <mergeCell ref="J100:L100"/>
    <mergeCell ref="F5:L5"/>
    <mergeCell ref="J6:L6"/>
  </mergeCells>
  <phoneticPr fontId="0" type="noConversion"/>
  <conditionalFormatting sqref="E35:E38 I37:J37 G37:G38 K37:K38 I38 E74:E77 G76:G77 I76:I77 K76:K77">
    <cfRule type="expression" priority="15" stopIfTrue="1">
      <formula>"if(E11&gt;0,#,##0;(#,##0),"-")"</formula>
    </cfRule>
  </conditionalFormatting>
  <conditionalFormatting sqref="E134:E137 I136:J136 G136:G137 K136:K137 I137 E173:E176 G175:G176 I175:I176 K175:K176">
    <cfRule type="expression" priority="7" stopIfTrue="1">
      <formula>"if(E11&gt;0,#,##0;(#,##0),"-")"</formula>
    </cfRule>
  </conditionalFormatting>
  <conditionalFormatting sqref="F35:L35">
    <cfRule type="expression" priority="8" stopIfTrue="1">
      <formula>"if(E11&gt;0,#,##0;(#,##0),"-")"</formula>
    </cfRule>
  </conditionalFormatting>
  <conditionalFormatting sqref="F74:L74">
    <cfRule type="expression" priority="10" stopIfTrue="1">
      <formula>"if(E11&gt;0,#,##0;(#,##0),"-")"</formula>
    </cfRule>
  </conditionalFormatting>
  <conditionalFormatting sqref="F134:L134">
    <cfRule type="expression" priority="3" stopIfTrue="1">
      <formula>"if(E11&gt;0,#,##0;(#,##0),"-")"</formula>
    </cfRule>
  </conditionalFormatting>
  <conditionalFormatting sqref="F173:L173">
    <cfRule type="expression" priority="5" stopIfTrue="1">
      <formula>"if(E11&gt;0,#,##0;(#,##0),"-")"</formula>
    </cfRule>
  </conditionalFormatting>
  <conditionalFormatting sqref="L37">
    <cfRule type="expression" priority="2" stopIfTrue="1">
      <formula>"if(E11&gt;0,#,##0;(#,##0),"-")"</formula>
    </cfRule>
  </conditionalFormatting>
  <conditionalFormatting sqref="L136">
    <cfRule type="expression" priority="1" stopIfTrue="1">
      <formula>"if(E11&gt;0,#,##0;(#,##0),"-")"</formula>
    </cfRule>
  </conditionalFormatting>
  <pageMargins left="0.51181102362204722" right="0" top="0.59055118110236227" bottom="0" header="0.43307086614173229" footer="0"/>
  <pageSetup paperSize="9" scale="95" firstPageNumber="6" fitToHeight="4" orientation="portrait" useFirstPageNumber="1" r:id="rId1"/>
  <headerFooter alignWithMargins="0">
    <oddHeader>&amp;R&amp;"Angsana New,Regular"&amp;12(ยังไม่ได้ตรวจสอบ/สอบทานแล้ว)</oddHeader>
  </headerFooter>
  <rowBreaks count="3" manualBreakCount="3">
    <brk id="51" max="11" man="1"/>
    <brk id="99" max="11" man="1"/>
    <brk id="149" max="11" man="1"/>
  </rowBreaks>
  <ignoredErrors>
    <ignoredError sqref="G59 I59 K59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47"/>
  <sheetViews>
    <sheetView view="pageBreakPreview" zoomScaleNormal="86" zoomScaleSheetLayoutView="100" workbookViewId="0">
      <selection activeCell="A9" sqref="A9"/>
    </sheetView>
  </sheetViews>
  <sheetFormatPr defaultColWidth="9.140625" defaultRowHeight="18" x14ac:dyDescent="0.4"/>
  <cols>
    <col min="1" max="1" width="33" style="4" customWidth="1"/>
    <col min="2" max="2" width="6.5703125" style="4" customWidth="1"/>
    <col min="3" max="3" width="0.7109375" style="4" customWidth="1"/>
    <col min="4" max="4" width="12.85546875" style="4" bestFit="1" customWidth="1"/>
    <col min="5" max="5" width="1" style="4" customWidth="1"/>
    <col min="6" max="6" width="12" style="4" customWidth="1"/>
    <col min="7" max="7" width="1" style="4" customWidth="1"/>
    <col min="8" max="8" width="12.140625" style="4" customWidth="1"/>
    <col min="9" max="9" width="1" style="4" customWidth="1"/>
    <col min="10" max="10" width="12" style="4" bestFit="1" customWidth="1"/>
    <col min="11" max="11" width="1.140625" style="4" customWidth="1"/>
    <col min="12" max="12" width="13.42578125" style="4" customWidth="1"/>
    <col min="13" max="13" width="1" style="4" customWidth="1"/>
    <col min="14" max="14" width="12.140625" style="4" customWidth="1"/>
    <col min="15" max="15" width="1" style="4" customWidth="1"/>
    <col min="16" max="16" width="13.28515625" style="4" customWidth="1"/>
    <col min="17" max="17" width="1" style="4" customWidth="1"/>
    <col min="18" max="18" width="11.7109375" style="4" customWidth="1"/>
    <col min="19" max="19" width="1" style="4" customWidth="1"/>
    <col min="20" max="20" width="13.85546875" style="4" customWidth="1"/>
    <col min="21" max="21" width="0.7109375" style="4" customWidth="1"/>
    <col min="22" max="22" width="11.7109375" style="4" bestFit="1" customWidth="1"/>
    <col min="23" max="23" width="0.7109375" style="4" customWidth="1"/>
    <col min="24" max="24" width="13.42578125" style="4" customWidth="1"/>
    <col min="25" max="25" width="11.28515625" style="4" hidden="1" customWidth="1"/>
    <col min="26" max="26" width="10.5703125" style="4" hidden="1" customWidth="1"/>
    <col min="27" max="27" width="16.85546875" style="4" customWidth="1"/>
    <col min="28" max="16384" width="9.140625" style="4"/>
  </cols>
  <sheetData>
    <row r="1" spans="1:27" ht="16.5" customHeight="1" x14ac:dyDescent="0.4">
      <c r="V1" s="119" t="s">
        <v>161</v>
      </c>
      <c r="W1" s="119"/>
      <c r="X1" s="119"/>
    </row>
    <row r="2" spans="1:27" x14ac:dyDescent="0.4">
      <c r="A2" s="116" t="s">
        <v>52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</row>
    <row r="3" spans="1:27" x14ac:dyDescent="0.4">
      <c r="A3" s="116" t="s">
        <v>111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</row>
    <row r="4" spans="1:27" x14ac:dyDescent="0.4">
      <c r="A4" s="116" t="s">
        <v>34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</row>
    <row r="5" spans="1:27" x14ac:dyDescent="0.4">
      <c r="A5" s="116" t="s">
        <v>234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</row>
    <row r="6" spans="1:27" ht="5.45" customHeight="1" x14ac:dyDescent="0.4">
      <c r="A6" s="15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7" ht="17.25" customHeight="1" x14ac:dyDescent="0.4">
      <c r="A7" s="15"/>
      <c r="B7" s="3"/>
      <c r="C7" s="3"/>
      <c r="D7" s="120" t="s">
        <v>13</v>
      </c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</row>
    <row r="8" spans="1:27" x14ac:dyDescent="0.4">
      <c r="D8" s="7"/>
      <c r="E8" s="7"/>
      <c r="F8" s="7"/>
      <c r="G8" s="7"/>
      <c r="H8" s="7"/>
      <c r="I8" s="7"/>
      <c r="J8" s="112" t="s">
        <v>19</v>
      </c>
      <c r="K8" s="112"/>
      <c r="L8" s="112"/>
      <c r="M8" s="17"/>
      <c r="N8" s="121" t="s">
        <v>107</v>
      </c>
      <c r="O8" s="121"/>
      <c r="P8" s="121"/>
      <c r="Q8" s="121"/>
      <c r="R8" s="121"/>
      <c r="S8" s="17"/>
      <c r="T8" s="45"/>
      <c r="U8" s="45"/>
      <c r="V8" s="45" t="s">
        <v>93</v>
      </c>
    </row>
    <row r="9" spans="1:27" x14ac:dyDescent="0.4">
      <c r="D9" s="7"/>
      <c r="E9" s="7"/>
      <c r="F9" s="16" t="s">
        <v>142</v>
      </c>
      <c r="G9" s="7"/>
      <c r="H9" s="16"/>
      <c r="I9" s="7"/>
      <c r="J9" s="17"/>
      <c r="K9" s="17"/>
      <c r="L9" s="17"/>
      <c r="M9" s="17"/>
      <c r="N9" s="88" t="s">
        <v>127</v>
      </c>
      <c r="O9" s="17"/>
      <c r="P9" s="87" t="s">
        <v>130</v>
      </c>
      <c r="Q9" s="17"/>
      <c r="R9" s="91" t="s">
        <v>99</v>
      </c>
      <c r="S9" s="17"/>
      <c r="T9" s="87" t="s">
        <v>86</v>
      </c>
      <c r="U9" s="17"/>
      <c r="V9" s="17" t="s">
        <v>94</v>
      </c>
    </row>
    <row r="10" spans="1:27" x14ac:dyDescent="0.4">
      <c r="D10" s="18" t="s">
        <v>22</v>
      </c>
      <c r="E10" s="18"/>
      <c r="F10" s="16" t="s">
        <v>143</v>
      </c>
      <c r="G10" s="18"/>
      <c r="H10" s="16" t="s">
        <v>62</v>
      </c>
      <c r="I10" s="16"/>
      <c r="J10" s="29" t="s">
        <v>23</v>
      </c>
      <c r="K10" s="23"/>
      <c r="L10" s="82"/>
      <c r="M10" s="82"/>
      <c r="N10" s="90" t="s">
        <v>129</v>
      </c>
      <c r="O10" s="16"/>
      <c r="P10" s="88" t="s">
        <v>131</v>
      </c>
      <c r="Q10" s="16"/>
      <c r="R10" s="88" t="s">
        <v>100</v>
      </c>
      <c r="S10" s="82"/>
      <c r="T10" s="87" t="s">
        <v>87</v>
      </c>
      <c r="U10" s="17"/>
      <c r="V10" s="17" t="s">
        <v>95</v>
      </c>
    </row>
    <row r="11" spans="1:27" x14ac:dyDescent="0.4">
      <c r="B11" s="83" t="s">
        <v>40</v>
      </c>
      <c r="D11" s="24" t="s">
        <v>24</v>
      </c>
      <c r="E11" s="20"/>
      <c r="F11" s="85" t="s">
        <v>25</v>
      </c>
      <c r="G11" s="20"/>
      <c r="H11" s="85" t="s">
        <v>63</v>
      </c>
      <c r="I11" s="19"/>
      <c r="J11" s="30" t="s">
        <v>20</v>
      </c>
      <c r="K11" s="23"/>
      <c r="L11" s="84" t="s">
        <v>3</v>
      </c>
      <c r="M11" s="17"/>
      <c r="N11" s="89" t="s">
        <v>128</v>
      </c>
      <c r="O11" s="19"/>
      <c r="P11" s="89" t="s">
        <v>132</v>
      </c>
      <c r="Q11" s="19"/>
      <c r="R11" s="89" t="s">
        <v>106</v>
      </c>
      <c r="S11" s="17"/>
      <c r="T11" s="84"/>
      <c r="U11" s="17"/>
      <c r="V11" s="84" t="s">
        <v>96</v>
      </c>
      <c r="X11" s="83" t="s">
        <v>28</v>
      </c>
      <c r="AA11" s="19"/>
    </row>
    <row r="12" spans="1:27" x14ac:dyDescent="0.4">
      <c r="C12" s="19"/>
      <c r="J12" s="17"/>
      <c r="K12" s="19"/>
      <c r="L12" s="27"/>
      <c r="M12" s="27"/>
      <c r="N12" s="27"/>
      <c r="O12" s="27"/>
      <c r="P12" s="27"/>
      <c r="Q12" s="27"/>
      <c r="R12" s="27"/>
      <c r="S12" s="27"/>
      <c r="T12" s="27"/>
      <c r="U12" s="20"/>
      <c r="V12" s="20"/>
      <c r="X12" s="27"/>
    </row>
    <row r="13" spans="1:27" x14ac:dyDescent="0.4">
      <c r="A13" s="4" t="s">
        <v>198</v>
      </c>
      <c r="D13" s="11">
        <v>1031660147.25</v>
      </c>
      <c r="E13" s="11"/>
      <c r="F13" s="11">
        <v>669983717.94000006</v>
      </c>
      <c r="G13" s="11"/>
      <c r="H13" s="11">
        <v>29008465.079999998</v>
      </c>
      <c r="I13" s="11"/>
      <c r="J13" s="11">
        <v>97705272.879999995</v>
      </c>
      <c r="K13" s="11"/>
      <c r="L13" s="11">
        <v>1359033915.25</v>
      </c>
      <c r="M13" s="11"/>
      <c r="N13" s="11">
        <v>-8675530.0099999998</v>
      </c>
      <c r="O13" s="11"/>
      <c r="P13" s="11">
        <v>0</v>
      </c>
      <c r="Q13" s="11"/>
      <c r="R13" s="11">
        <f>+P13+N13</f>
        <v>-8675530.0099999998</v>
      </c>
      <c r="S13" s="11"/>
      <c r="T13" s="11">
        <f>SUM(D13:L13)+R13</f>
        <v>3178715988.3899999</v>
      </c>
      <c r="U13" s="11"/>
      <c r="V13" s="11">
        <v>171232833.56999999</v>
      </c>
      <c r="W13" s="34"/>
      <c r="X13" s="11">
        <f>+T13+V13</f>
        <v>3349948821.96</v>
      </c>
    </row>
    <row r="14" spans="1:27" ht="8.25" customHeight="1" x14ac:dyDescent="0.4"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7"/>
      <c r="X14" s="11"/>
    </row>
    <row r="15" spans="1:27" x14ac:dyDescent="0.4">
      <c r="A15" s="4" t="s">
        <v>112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7"/>
      <c r="X15" s="11"/>
    </row>
    <row r="16" spans="1:27" x14ac:dyDescent="0.4">
      <c r="A16" s="4" t="s">
        <v>167</v>
      </c>
      <c r="B16" s="6">
        <v>21</v>
      </c>
      <c r="D16" s="11">
        <f>16893908.91+27726.38+10983436.34+0.04</f>
        <v>27905071.669999998</v>
      </c>
      <c r="E16" s="11"/>
      <c r="F16" s="11">
        <f>12114556.17+103142.11+6062856.95</f>
        <v>18280555.23</v>
      </c>
      <c r="G16" s="11"/>
      <c r="H16" s="11">
        <f>-29008465.08</f>
        <v>-29008465.079999998</v>
      </c>
      <c r="I16" s="11"/>
      <c r="J16" s="11">
        <v>0</v>
      </c>
      <c r="K16" s="7"/>
      <c r="L16" s="11">
        <v>0</v>
      </c>
      <c r="M16" s="11"/>
      <c r="N16" s="11">
        <v>0</v>
      </c>
      <c r="O16" s="11"/>
      <c r="P16" s="11">
        <v>0</v>
      </c>
      <c r="Q16" s="11"/>
      <c r="R16" s="11">
        <f t="shared" ref="R16:R17" si="0">+P16+N16</f>
        <v>0</v>
      </c>
      <c r="S16" s="11"/>
      <c r="T16" s="11">
        <f t="shared" ref="T16" si="1">SUM(D16:L16)+R16</f>
        <v>17177161.82</v>
      </c>
      <c r="U16" s="11"/>
      <c r="V16" s="11">
        <v>0</v>
      </c>
      <c r="W16" s="7"/>
      <c r="X16" s="11">
        <f t="shared" ref="X16:X17" si="2">+T16+V16</f>
        <v>17177161.82</v>
      </c>
    </row>
    <row r="17" spans="1:26" x14ac:dyDescent="0.4">
      <c r="A17" s="4" t="s">
        <v>199</v>
      </c>
      <c r="B17" s="6">
        <v>21</v>
      </c>
      <c r="D17" s="11">
        <v>104835850.84</v>
      </c>
      <c r="E17" s="11"/>
      <c r="F17" s="11">
        <v>0</v>
      </c>
      <c r="G17" s="11"/>
      <c r="H17" s="11">
        <v>0</v>
      </c>
      <c r="I17" s="11"/>
      <c r="J17" s="11">
        <v>0</v>
      </c>
      <c r="K17" s="7"/>
      <c r="L17" s="11">
        <f>-D17</f>
        <v>-104835850.84</v>
      </c>
      <c r="M17" s="11"/>
      <c r="N17" s="11">
        <v>0</v>
      </c>
      <c r="O17" s="11"/>
      <c r="P17" s="11">
        <v>0</v>
      </c>
      <c r="Q17" s="11"/>
      <c r="R17" s="11">
        <f t="shared" si="0"/>
        <v>0</v>
      </c>
      <c r="S17" s="11"/>
      <c r="T17" s="11">
        <f t="shared" ref="T17" si="3">SUM(D17:L17)+R17</f>
        <v>0</v>
      </c>
      <c r="U17" s="11"/>
      <c r="V17" s="11">
        <v>0</v>
      </c>
      <c r="W17" s="7"/>
      <c r="X17" s="11">
        <f t="shared" si="2"/>
        <v>0</v>
      </c>
    </row>
    <row r="18" spans="1:26" hidden="1" x14ac:dyDescent="0.4">
      <c r="A18" s="4" t="s">
        <v>168</v>
      </c>
      <c r="B18" s="6">
        <v>22</v>
      </c>
      <c r="D18" s="11">
        <v>0</v>
      </c>
      <c r="E18" s="11"/>
      <c r="F18" s="11">
        <v>0</v>
      </c>
      <c r="G18" s="11"/>
      <c r="H18" s="11">
        <v>0</v>
      </c>
      <c r="I18" s="11"/>
      <c r="J18" s="11">
        <v>0</v>
      </c>
      <c r="K18" s="7"/>
      <c r="L18" s="11">
        <v>0</v>
      </c>
      <c r="M18" s="11"/>
      <c r="N18" s="11">
        <v>0</v>
      </c>
      <c r="O18" s="11"/>
      <c r="P18" s="11">
        <v>0</v>
      </c>
      <c r="Q18" s="11"/>
      <c r="R18" s="11">
        <f t="shared" ref="R18" si="4">+P18+N18</f>
        <v>0</v>
      </c>
      <c r="S18" s="11"/>
      <c r="T18" s="11">
        <f t="shared" ref="T18" si="5">SUM(D18:L18)+R18</f>
        <v>0</v>
      </c>
      <c r="U18" s="11"/>
      <c r="V18" s="11">
        <v>0</v>
      </c>
      <c r="W18" s="7"/>
      <c r="X18" s="11">
        <f t="shared" ref="X18" si="6">+T18+V18</f>
        <v>0</v>
      </c>
    </row>
    <row r="19" spans="1:26" x14ac:dyDescent="0.4">
      <c r="A19" s="4" t="s">
        <v>121</v>
      </c>
      <c r="B19" s="6">
        <v>24</v>
      </c>
      <c r="D19" s="11">
        <v>0</v>
      </c>
      <c r="E19" s="11"/>
      <c r="F19" s="11">
        <v>0</v>
      </c>
      <c r="G19" s="11"/>
      <c r="H19" s="11">
        <v>0</v>
      </c>
      <c r="I19" s="11"/>
      <c r="J19" s="11">
        <v>0</v>
      </c>
      <c r="K19" s="7"/>
      <c r="L19" s="11">
        <f>-41934415.48-46574762.44</f>
        <v>-88509177.919999987</v>
      </c>
      <c r="M19" s="11"/>
      <c r="N19" s="11">
        <v>0</v>
      </c>
      <c r="O19" s="11"/>
      <c r="P19" s="11">
        <v>0</v>
      </c>
      <c r="Q19" s="11"/>
      <c r="R19" s="11">
        <f>+P19+N19</f>
        <v>0</v>
      </c>
      <c r="S19" s="11"/>
      <c r="T19" s="11">
        <f>SUM(D19:L19)+R19</f>
        <v>-88509177.919999987</v>
      </c>
      <c r="U19" s="11"/>
      <c r="V19" s="11">
        <v>-108284198.40000001</v>
      </c>
      <c r="W19" s="7"/>
      <c r="X19" s="11">
        <f>+T19+V19</f>
        <v>-196793376.31999999</v>
      </c>
    </row>
    <row r="20" spans="1:26" x14ac:dyDescent="0.4">
      <c r="A20" s="4" t="s">
        <v>212</v>
      </c>
      <c r="B20" s="6"/>
      <c r="D20" s="11">
        <v>0</v>
      </c>
      <c r="E20" s="11"/>
      <c r="F20" s="11">
        <v>0</v>
      </c>
      <c r="G20" s="11"/>
      <c r="H20" s="11">
        <v>0</v>
      </c>
      <c r="I20" s="11"/>
      <c r="J20" s="11">
        <v>3803303.93</v>
      </c>
      <c r="K20" s="7"/>
      <c r="L20" s="11">
        <f>-J20</f>
        <v>-3803303.93</v>
      </c>
      <c r="M20" s="11"/>
      <c r="N20" s="11">
        <v>0</v>
      </c>
      <c r="O20" s="11"/>
      <c r="P20" s="11">
        <v>0</v>
      </c>
      <c r="Q20" s="11"/>
      <c r="R20" s="11">
        <f>+P20+N20</f>
        <v>0</v>
      </c>
      <c r="S20" s="11"/>
      <c r="T20" s="11">
        <f>SUM(D20:L20)+R20</f>
        <v>0</v>
      </c>
      <c r="U20" s="11"/>
      <c r="V20" s="11">
        <v>0</v>
      </c>
      <c r="W20" s="7"/>
      <c r="X20" s="11">
        <f>+T20+V20</f>
        <v>0</v>
      </c>
    </row>
    <row r="21" spans="1:26" x14ac:dyDescent="0.4">
      <c r="A21" s="4" t="s">
        <v>156</v>
      </c>
      <c r="B21" s="6"/>
      <c r="D21" s="11">
        <v>0</v>
      </c>
      <c r="E21" s="11"/>
      <c r="F21" s="11">
        <v>0</v>
      </c>
      <c r="G21" s="7"/>
      <c r="H21" s="11">
        <v>0</v>
      </c>
      <c r="I21" s="11"/>
      <c r="J21" s="11">
        <v>0</v>
      </c>
      <c r="K21" s="7"/>
      <c r="L21" s="11">
        <f>+'งบกำไรขาดทุน Q3_66'!H36</f>
        <v>-216675943.27000004</v>
      </c>
      <c r="M21" s="11"/>
      <c r="N21" s="11">
        <f>+'งบกำไรขาดทุน Q3_66'!H65</f>
        <v>16032320.710000001</v>
      </c>
      <c r="O21" s="11"/>
      <c r="P21" s="11">
        <f>-P23</f>
        <v>-230282.4</v>
      </c>
      <c r="Q21" s="11"/>
      <c r="R21" s="11">
        <f>+P21+N21</f>
        <v>15802038.310000001</v>
      </c>
      <c r="S21" s="11"/>
      <c r="T21" s="11">
        <f>SUM(D21:L21)+R21</f>
        <v>-200873904.96000004</v>
      </c>
      <c r="U21" s="11"/>
      <c r="V21" s="11">
        <v>-392441.1</v>
      </c>
      <c r="W21" s="34"/>
      <c r="X21" s="11">
        <f>+T21+V21</f>
        <v>-201266346.06000003</v>
      </c>
    </row>
    <row r="22" spans="1:26" x14ac:dyDescent="0.4">
      <c r="A22" s="4" t="s">
        <v>149</v>
      </c>
      <c r="B22" s="6"/>
      <c r="D22" s="11"/>
      <c r="E22" s="11"/>
      <c r="F22" s="11"/>
      <c r="G22" s="7"/>
      <c r="H22" s="11"/>
      <c r="I22" s="11"/>
      <c r="J22" s="11"/>
      <c r="K22" s="7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34"/>
      <c r="X22" s="11"/>
    </row>
    <row r="23" spans="1:26" x14ac:dyDescent="0.4">
      <c r="A23" s="4" t="s">
        <v>150</v>
      </c>
      <c r="B23" s="6"/>
      <c r="D23" s="11">
        <v>0</v>
      </c>
      <c r="E23" s="11"/>
      <c r="F23" s="11">
        <v>0</v>
      </c>
      <c r="G23" s="11"/>
      <c r="H23" s="11">
        <v>0</v>
      </c>
      <c r="I23" s="11"/>
      <c r="J23" s="11">
        <v>0</v>
      </c>
      <c r="K23" s="7"/>
      <c r="L23" s="11">
        <v>-230282.4</v>
      </c>
      <c r="M23" s="11"/>
      <c r="N23" s="11">
        <v>0</v>
      </c>
      <c r="O23" s="11"/>
      <c r="P23" s="11">
        <f>-L23</f>
        <v>230282.4</v>
      </c>
      <c r="Q23" s="11"/>
      <c r="R23" s="11">
        <f>+P23+N23</f>
        <v>230282.4</v>
      </c>
      <c r="S23" s="11"/>
      <c r="T23" s="11">
        <f>SUM(D23:L23)+R23</f>
        <v>0</v>
      </c>
      <c r="U23" s="11"/>
      <c r="V23" s="11">
        <v>0</v>
      </c>
      <c r="W23" s="7"/>
      <c r="X23" s="11">
        <f>+T23+V23</f>
        <v>0</v>
      </c>
    </row>
    <row r="24" spans="1:26" ht="9" customHeight="1" x14ac:dyDescent="0.4">
      <c r="B24" s="6"/>
      <c r="D24" s="55"/>
      <c r="E24" s="11"/>
      <c r="F24" s="55"/>
      <c r="G24" s="34"/>
      <c r="H24" s="55"/>
      <c r="I24" s="11"/>
      <c r="J24" s="55"/>
      <c r="K24" s="53"/>
      <c r="L24" s="55"/>
      <c r="M24" s="11"/>
      <c r="N24" s="55"/>
      <c r="O24" s="11"/>
      <c r="P24" s="55"/>
      <c r="Q24" s="11"/>
      <c r="R24" s="55"/>
      <c r="S24" s="11"/>
      <c r="T24" s="55"/>
      <c r="U24" s="11"/>
      <c r="V24" s="55"/>
      <c r="W24" s="11"/>
      <c r="X24" s="55"/>
    </row>
    <row r="25" spans="1:26" ht="18.75" thickBot="1" x14ac:dyDescent="0.45">
      <c r="A25" s="4" t="s">
        <v>216</v>
      </c>
      <c r="D25" s="62">
        <f>SUM(D13:D24)</f>
        <v>1164401069.76</v>
      </c>
      <c r="E25" s="11"/>
      <c r="F25" s="62">
        <f>SUM(F13:F24)</f>
        <v>688264273.17000008</v>
      </c>
      <c r="G25" s="7"/>
      <c r="H25" s="62">
        <f>SUM(H13:H24)</f>
        <v>0</v>
      </c>
      <c r="I25" s="11"/>
      <c r="J25" s="62">
        <f>SUM(J13:J24)</f>
        <v>101508576.81</v>
      </c>
      <c r="K25" s="7"/>
      <c r="L25" s="62">
        <f>SUM(L13:L24)</f>
        <v>944979356.88999999</v>
      </c>
      <c r="M25" s="11"/>
      <c r="N25" s="62">
        <f>SUM(N13:N24)</f>
        <v>7356790.7000000011</v>
      </c>
      <c r="O25" s="11"/>
      <c r="P25" s="62">
        <f>SUM(P13:P24)</f>
        <v>0</v>
      </c>
      <c r="Q25" s="11"/>
      <c r="R25" s="62">
        <f>SUM(R13:R24)</f>
        <v>7356790.7000000011</v>
      </c>
      <c r="S25" s="11"/>
      <c r="T25" s="62">
        <f>SUM(T13:T24)</f>
        <v>2906510067.3299999</v>
      </c>
      <c r="U25" s="11"/>
      <c r="V25" s="62">
        <f>SUM(V13:V24)</f>
        <v>62556194.069999985</v>
      </c>
      <c r="W25" s="34"/>
      <c r="X25" s="62">
        <f>SUM(X13:X24)</f>
        <v>2969066261.4000001</v>
      </c>
    </row>
    <row r="26" spans="1:26" ht="11.25" customHeight="1" thickTop="1" x14ac:dyDescent="0.4">
      <c r="A26" s="48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11"/>
      <c r="U26" s="34"/>
      <c r="V26" s="34"/>
      <c r="W26" s="34"/>
      <c r="X26" s="34"/>
    </row>
    <row r="27" spans="1:26" x14ac:dyDescent="0.4">
      <c r="A27" s="4" t="s">
        <v>241</v>
      </c>
      <c r="D27" s="11">
        <v>1164401069.76</v>
      </c>
      <c r="E27" s="11"/>
      <c r="F27" s="11">
        <v>688264273.16999996</v>
      </c>
      <c r="G27" s="11"/>
      <c r="H27" s="11">
        <v>0</v>
      </c>
      <c r="I27" s="11"/>
      <c r="J27" s="11">
        <v>101508576.81</v>
      </c>
      <c r="K27" s="11"/>
      <c r="L27" s="11">
        <v>640369161.44000006</v>
      </c>
      <c r="M27" s="11"/>
      <c r="N27" s="11">
        <v>17740596.210000001</v>
      </c>
      <c r="O27" s="11"/>
      <c r="P27" s="11">
        <v>0</v>
      </c>
      <c r="Q27" s="11"/>
      <c r="R27" s="11">
        <f>+P27+N27</f>
        <v>17740596.210000001</v>
      </c>
      <c r="S27" s="11"/>
      <c r="T27" s="11">
        <f>SUM(D27:L27)+R27</f>
        <v>2612283677.3899999</v>
      </c>
      <c r="U27" s="11"/>
      <c r="V27" s="11">
        <v>62855854.490000002</v>
      </c>
      <c r="W27" s="34"/>
      <c r="X27" s="11">
        <f>+T27+V27</f>
        <v>2675139531.8799996</v>
      </c>
      <c r="Z27" s="48">
        <f>X27-'งบแสดงฐานะการเงิน Q3_66'!H118</f>
        <v>0</v>
      </c>
    </row>
    <row r="28" spans="1:26" ht="7.5" customHeight="1" x14ac:dyDescent="0.4"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7"/>
      <c r="X28" s="11"/>
    </row>
    <row r="29" spans="1:26" x14ac:dyDescent="0.4">
      <c r="A29" s="4" t="s">
        <v>112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7"/>
      <c r="X29" s="11"/>
    </row>
    <row r="30" spans="1:26" hidden="1" x14ac:dyDescent="0.4">
      <c r="A30" s="4" t="s">
        <v>167</v>
      </c>
      <c r="B30" s="6">
        <v>21</v>
      </c>
      <c r="D30" s="11">
        <v>0</v>
      </c>
      <c r="E30" s="11"/>
      <c r="F30" s="11">
        <v>0</v>
      </c>
      <c r="G30" s="11"/>
      <c r="H30" s="11">
        <v>0</v>
      </c>
      <c r="I30" s="11"/>
      <c r="J30" s="11">
        <v>0</v>
      </c>
      <c r="K30" s="7"/>
      <c r="L30" s="11">
        <v>0</v>
      </c>
      <c r="M30" s="11"/>
      <c r="N30" s="11">
        <v>0</v>
      </c>
      <c r="O30" s="11"/>
      <c r="P30" s="11">
        <v>0</v>
      </c>
      <c r="Q30" s="11"/>
      <c r="R30" s="11">
        <f t="shared" ref="R30:R32" si="7">+P30+N30</f>
        <v>0</v>
      </c>
      <c r="S30" s="11"/>
      <c r="T30" s="11">
        <f t="shared" ref="T30:T32" si="8">SUM(D30:L30)+R30</f>
        <v>0</v>
      </c>
      <c r="U30" s="11"/>
      <c r="V30" s="11">
        <v>0</v>
      </c>
      <c r="W30" s="7"/>
      <c r="X30" s="11">
        <f t="shared" ref="X30:X32" si="9">+T30+V30</f>
        <v>0</v>
      </c>
    </row>
    <row r="31" spans="1:26" hidden="1" x14ac:dyDescent="0.4">
      <c r="A31" s="4" t="s">
        <v>199</v>
      </c>
      <c r="B31" s="6">
        <v>21</v>
      </c>
      <c r="D31" s="11">
        <v>0</v>
      </c>
      <c r="E31" s="11"/>
      <c r="F31" s="11">
        <v>0</v>
      </c>
      <c r="G31" s="11"/>
      <c r="H31" s="11">
        <v>0</v>
      </c>
      <c r="I31" s="11"/>
      <c r="J31" s="11">
        <v>0</v>
      </c>
      <c r="K31" s="7"/>
      <c r="L31" s="11">
        <f>-D31</f>
        <v>0</v>
      </c>
      <c r="M31" s="11"/>
      <c r="N31" s="11">
        <v>0</v>
      </c>
      <c r="O31" s="11"/>
      <c r="P31" s="11">
        <v>0</v>
      </c>
      <c r="Q31" s="11"/>
      <c r="R31" s="11">
        <f t="shared" ref="R31" si="10">+P31+N31</f>
        <v>0</v>
      </c>
      <c r="S31" s="11"/>
      <c r="T31" s="11">
        <f t="shared" ref="T31" si="11">SUM(D31:L31)+R31</f>
        <v>0</v>
      </c>
      <c r="U31" s="11"/>
      <c r="V31" s="11">
        <v>0</v>
      </c>
      <c r="W31" s="7"/>
      <c r="X31" s="11">
        <f t="shared" ref="X31" si="12">+T31+V31</f>
        <v>0</v>
      </c>
    </row>
    <row r="32" spans="1:26" hidden="1" x14ac:dyDescent="0.4">
      <c r="A32" s="4" t="s">
        <v>168</v>
      </c>
      <c r="B32" s="6">
        <v>20</v>
      </c>
      <c r="D32" s="11">
        <v>0</v>
      </c>
      <c r="E32" s="11"/>
      <c r="F32" s="11">
        <v>0</v>
      </c>
      <c r="G32" s="11"/>
      <c r="H32" s="11">
        <v>0</v>
      </c>
      <c r="I32" s="11"/>
      <c r="J32" s="11">
        <v>0</v>
      </c>
      <c r="K32" s="7"/>
      <c r="L32" s="11">
        <v>0</v>
      </c>
      <c r="M32" s="11"/>
      <c r="N32" s="11">
        <v>0</v>
      </c>
      <c r="O32" s="11"/>
      <c r="P32" s="11">
        <v>0</v>
      </c>
      <c r="Q32" s="11"/>
      <c r="R32" s="11">
        <f t="shared" si="7"/>
        <v>0</v>
      </c>
      <c r="S32" s="11"/>
      <c r="T32" s="11">
        <f t="shared" si="8"/>
        <v>0</v>
      </c>
      <c r="U32" s="11"/>
      <c r="V32" s="11">
        <v>0</v>
      </c>
      <c r="W32" s="7"/>
      <c r="X32" s="11">
        <f t="shared" si="9"/>
        <v>0</v>
      </c>
    </row>
    <row r="33" spans="1:26" x14ac:dyDescent="0.4">
      <c r="A33" s="4" t="s">
        <v>126</v>
      </c>
      <c r="B33" s="6">
        <v>24</v>
      </c>
      <c r="D33" s="11">
        <v>0</v>
      </c>
      <c r="E33" s="11"/>
      <c r="F33" s="11">
        <v>0</v>
      </c>
      <c r="G33" s="11"/>
      <c r="H33" s="11">
        <v>0</v>
      </c>
      <c r="I33" s="11"/>
      <c r="J33" s="11">
        <v>0</v>
      </c>
      <c r="K33" s="7"/>
      <c r="L33" s="11">
        <f>-69862240.18-46574994.96</f>
        <v>-116437235.14000002</v>
      </c>
      <c r="M33" s="11"/>
      <c r="N33" s="11">
        <v>0</v>
      </c>
      <c r="O33" s="11"/>
      <c r="P33" s="11">
        <v>0</v>
      </c>
      <c r="Q33" s="11"/>
      <c r="R33" s="11">
        <f>+P33+N33</f>
        <v>0</v>
      </c>
      <c r="S33" s="11"/>
      <c r="T33" s="11">
        <f>SUM(D33:L33)+R33</f>
        <v>-116437235.14000002</v>
      </c>
      <c r="U33" s="11"/>
      <c r="V33" s="11">
        <v>0</v>
      </c>
      <c r="W33" s="7"/>
      <c r="X33" s="11">
        <f>+T33+V33</f>
        <v>-116437235.14000002</v>
      </c>
    </row>
    <row r="34" spans="1:26" x14ac:dyDescent="0.4">
      <c r="A34" s="4" t="s">
        <v>212</v>
      </c>
      <c r="B34" s="6"/>
      <c r="D34" s="11">
        <v>0</v>
      </c>
      <c r="E34" s="11"/>
      <c r="F34" s="11">
        <v>0</v>
      </c>
      <c r="G34" s="11"/>
      <c r="H34" s="11">
        <v>0</v>
      </c>
      <c r="I34" s="11"/>
      <c r="J34" s="11">
        <v>1543436.5</v>
      </c>
      <c r="K34" s="7"/>
      <c r="L34" s="11">
        <f>-J34</f>
        <v>-1543436.5</v>
      </c>
      <c r="M34" s="11"/>
      <c r="N34" s="11">
        <v>0</v>
      </c>
      <c r="O34" s="11"/>
      <c r="P34" s="11">
        <v>0</v>
      </c>
      <c r="Q34" s="11"/>
      <c r="R34" s="11">
        <f>+P34+N34</f>
        <v>0</v>
      </c>
      <c r="S34" s="11"/>
      <c r="T34" s="11">
        <f>SUM(D34:L34)+R34</f>
        <v>0</v>
      </c>
      <c r="U34" s="11"/>
      <c r="V34" s="11">
        <v>0</v>
      </c>
      <c r="W34" s="7"/>
      <c r="X34" s="11">
        <f>+T34+V34</f>
        <v>0</v>
      </c>
    </row>
    <row r="35" spans="1:26" x14ac:dyDescent="0.4">
      <c r="A35" s="4" t="s">
        <v>156</v>
      </c>
      <c r="B35" s="6"/>
      <c r="D35" s="11">
        <v>0</v>
      </c>
      <c r="E35" s="11"/>
      <c r="F35" s="11">
        <v>0</v>
      </c>
      <c r="G35" s="11"/>
      <c r="H35" s="11">
        <v>0</v>
      </c>
      <c r="I35" s="11"/>
      <c r="J35" s="11">
        <v>0</v>
      </c>
      <c r="K35" s="11"/>
      <c r="L35" s="11">
        <f>+'งบกำไรขาดทุน Q3_66'!F36</f>
        <v>-11613483.250000009</v>
      </c>
      <c r="M35" s="11"/>
      <c r="N35" s="11">
        <f>+'งบกำไรขาดทุน Q3_66'!F65</f>
        <v>-6294089.4800000004</v>
      </c>
      <c r="O35" s="11"/>
      <c r="P35" s="11">
        <f>+'งบกำไรขาดทุน Q3_66'!F68+'งบกำไรขาดทุน Q3_66'!F69</f>
        <v>0</v>
      </c>
      <c r="Q35" s="11"/>
      <c r="R35" s="11">
        <f>+P35+N35</f>
        <v>-6294089.4800000004</v>
      </c>
      <c r="S35" s="11"/>
      <c r="T35" s="11">
        <f>SUM(D35:L35)+R35</f>
        <v>-17907572.730000012</v>
      </c>
      <c r="U35" s="11"/>
      <c r="V35" s="11">
        <f>+'งบกำไรขาดทุน Q3_66'!F37</f>
        <v>-445446.35</v>
      </c>
      <c r="W35" s="11"/>
      <c r="X35" s="11">
        <f>+T35+V35</f>
        <v>-18353019.080000013</v>
      </c>
    </row>
    <row r="36" spans="1:26" hidden="1" x14ac:dyDescent="0.4">
      <c r="A36" s="4" t="s">
        <v>194</v>
      </c>
      <c r="B36" s="6"/>
      <c r="D36" s="11"/>
      <c r="E36" s="11"/>
      <c r="F36" s="11"/>
      <c r="G36" s="7"/>
      <c r="H36" s="11"/>
      <c r="I36" s="11"/>
      <c r="J36" s="11"/>
      <c r="K36" s="7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34"/>
      <c r="X36" s="11"/>
    </row>
    <row r="37" spans="1:26" hidden="1" x14ac:dyDescent="0.4">
      <c r="A37" s="4" t="s">
        <v>195</v>
      </c>
      <c r="B37" s="6"/>
      <c r="D37" s="11">
        <v>0</v>
      </c>
      <c r="E37" s="11"/>
      <c r="F37" s="11">
        <v>0</v>
      </c>
      <c r="G37" s="11"/>
      <c r="H37" s="11">
        <v>0</v>
      </c>
      <c r="I37" s="11"/>
      <c r="J37" s="11">
        <v>0</v>
      </c>
      <c r="K37" s="7"/>
      <c r="L37" s="11">
        <f>-P37</f>
        <v>0</v>
      </c>
      <c r="M37" s="11"/>
      <c r="N37" s="11">
        <v>0</v>
      </c>
      <c r="O37" s="11"/>
      <c r="P37" s="11">
        <f>-P35</f>
        <v>0</v>
      </c>
      <c r="Q37" s="11"/>
      <c r="R37" s="11">
        <f>+P37+N37</f>
        <v>0</v>
      </c>
      <c r="S37" s="11"/>
      <c r="T37" s="11">
        <f>SUM(D37:L37)+R37</f>
        <v>0</v>
      </c>
      <c r="U37" s="11"/>
      <c r="V37" s="11">
        <v>0</v>
      </c>
      <c r="W37" s="7"/>
      <c r="X37" s="11">
        <f>+T37+V37</f>
        <v>0</v>
      </c>
    </row>
    <row r="38" spans="1:26" ht="12" customHeight="1" x14ac:dyDescent="0.4">
      <c r="B38" s="6"/>
      <c r="D38" s="55"/>
      <c r="E38" s="11"/>
      <c r="F38" s="55"/>
      <c r="G38" s="34"/>
      <c r="H38" s="55"/>
      <c r="I38" s="11"/>
      <c r="J38" s="55"/>
      <c r="K38" s="53"/>
      <c r="L38" s="55"/>
      <c r="M38" s="11"/>
      <c r="N38" s="55"/>
      <c r="O38" s="11"/>
      <c r="P38" s="55"/>
      <c r="Q38" s="11"/>
      <c r="R38" s="55"/>
      <c r="S38" s="11"/>
      <c r="T38" s="55"/>
      <c r="U38" s="11"/>
      <c r="V38" s="55"/>
      <c r="W38" s="11"/>
      <c r="X38" s="55"/>
    </row>
    <row r="39" spans="1:26" ht="18.75" thickBot="1" x14ac:dyDescent="0.45">
      <c r="A39" s="4" t="s">
        <v>242</v>
      </c>
      <c r="D39" s="62">
        <f>SUM(D27:D38)</f>
        <v>1164401069.76</v>
      </c>
      <c r="E39" s="11"/>
      <c r="F39" s="62">
        <f>SUM(F27:F38)</f>
        <v>688264273.16999996</v>
      </c>
      <c r="G39" s="7"/>
      <c r="H39" s="62">
        <f>SUM(H27:H38)</f>
        <v>0</v>
      </c>
      <c r="I39" s="11"/>
      <c r="J39" s="62">
        <f>SUM(J27:J38)</f>
        <v>103052013.31</v>
      </c>
      <c r="K39" s="7"/>
      <c r="L39" s="62">
        <f>SUM(L27:L38)</f>
        <v>510775006.55000007</v>
      </c>
      <c r="M39" s="11"/>
      <c r="N39" s="62">
        <f>SUM(N27:N38)</f>
        <v>11446506.73</v>
      </c>
      <c r="O39" s="11"/>
      <c r="P39" s="62">
        <f>SUM(P27:P38)</f>
        <v>0</v>
      </c>
      <c r="Q39" s="11"/>
      <c r="R39" s="62">
        <f>SUM(R27:R38)</f>
        <v>11446506.73</v>
      </c>
      <c r="S39" s="11"/>
      <c r="T39" s="62">
        <f>SUM(T27:T38)</f>
        <v>2477938869.52</v>
      </c>
      <c r="U39" s="11"/>
      <c r="V39" s="62">
        <f>SUM(V27:V38)</f>
        <v>62410408.140000001</v>
      </c>
      <c r="W39" s="34"/>
      <c r="X39" s="62">
        <f>SUM(X27:X38)</f>
        <v>2540349277.6599998</v>
      </c>
      <c r="Z39" s="48">
        <f>X39-'งบแสดงฐานะการเงิน Q3_66'!F118</f>
        <v>0</v>
      </c>
    </row>
    <row r="40" spans="1:26" ht="12.75" customHeight="1" thickTop="1" x14ac:dyDescent="0.4"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11"/>
      <c r="U40" s="34"/>
      <c r="V40" s="34"/>
      <c r="W40" s="34"/>
      <c r="X40" s="34"/>
    </row>
    <row r="41" spans="1:26" x14ac:dyDescent="0.4">
      <c r="A41" s="4" t="s">
        <v>157</v>
      </c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7"/>
      <c r="W41" s="34"/>
      <c r="X41" s="34"/>
    </row>
    <row r="42" spans="1:26" x14ac:dyDescent="0.4"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7"/>
      <c r="W42" s="34"/>
      <c r="X42" s="34"/>
    </row>
    <row r="43" spans="1:26" x14ac:dyDescent="0.4"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spans="1:26" x14ac:dyDescent="0.4">
      <c r="V44" s="7"/>
      <c r="X44" s="28"/>
    </row>
    <row r="45" spans="1:26" s="1" customFormat="1" x14ac:dyDescent="0.4">
      <c r="A45" s="12" t="s">
        <v>21</v>
      </c>
      <c r="C45" s="6"/>
      <c r="D45" s="12"/>
      <c r="E45" s="6"/>
      <c r="F45" s="6"/>
      <c r="G45" s="6"/>
      <c r="H45" s="12" t="s">
        <v>21</v>
      </c>
      <c r="I45" s="12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Z45" s="2"/>
    </row>
    <row r="46" spans="1:26" s="1" customFormat="1" ht="27" customHeight="1" x14ac:dyDescent="0.4">
      <c r="A46" s="117"/>
      <c r="B46" s="117"/>
      <c r="D46" s="12"/>
      <c r="E46" s="12"/>
      <c r="F46" s="12"/>
      <c r="G46" s="12"/>
      <c r="H46" s="12"/>
      <c r="I46" s="12"/>
      <c r="J46" s="12"/>
      <c r="K46" s="12"/>
      <c r="L46" s="6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Z46" s="2"/>
    </row>
    <row r="47" spans="1:26" ht="17.25" customHeight="1" x14ac:dyDescent="0.4">
      <c r="A47" s="13"/>
    </row>
  </sheetData>
  <mergeCells count="9">
    <mergeCell ref="V1:X1"/>
    <mergeCell ref="A46:B46"/>
    <mergeCell ref="J8:L8"/>
    <mergeCell ref="A2:X2"/>
    <mergeCell ref="A3:X3"/>
    <mergeCell ref="A4:X4"/>
    <mergeCell ref="A5:X5"/>
    <mergeCell ref="D7:X7"/>
    <mergeCell ref="N8:R8"/>
  </mergeCells>
  <phoneticPr fontId="0" type="noConversion"/>
  <printOptions horizontalCentered="1"/>
  <pageMargins left="0" right="0" top="0.43307086614173229" bottom="0.23622047244094491" header="0.31496062992125984" footer="0.31496062992125984"/>
  <pageSetup paperSize="9" scale="83" orientation="landscape" r:id="rId1"/>
  <headerFooter alignWithMargins="0">
    <oddFooter>&amp;C&amp;"Angsana New,Regular"4</oddFooter>
  </headerFooter>
  <colBreaks count="1" manualBreakCount="1">
    <brk id="2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5"/>
  <sheetViews>
    <sheetView view="pageBreakPreview" zoomScaleNormal="100" zoomScaleSheetLayoutView="100" workbookViewId="0">
      <selection activeCell="B15" sqref="B15"/>
    </sheetView>
  </sheetViews>
  <sheetFormatPr defaultColWidth="9.140625" defaultRowHeight="18" x14ac:dyDescent="0.4"/>
  <cols>
    <col min="1" max="1" width="39.28515625" style="4" customWidth="1"/>
    <col min="2" max="2" width="6.5703125" style="4" customWidth="1"/>
    <col min="3" max="3" width="1.42578125" style="4" customWidth="1"/>
    <col min="4" max="4" width="12.85546875" style="4" customWidth="1"/>
    <col min="5" max="5" width="1.140625" style="4" customWidth="1"/>
    <col min="6" max="6" width="12.7109375" style="4" customWidth="1"/>
    <col min="7" max="7" width="1.42578125" style="4" customWidth="1"/>
    <col min="8" max="8" width="12.42578125" style="4" customWidth="1"/>
    <col min="9" max="9" width="1.42578125" style="4" customWidth="1"/>
    <col min="10" max="10" width="12.85546875" style="4" customWidth="1"/>
    <col min="11" max="11" width="1.42578125" style="4" customWidth="1"/>
    <col min="12" max="12" width="13.7109375" style="4" customWidth="1"/>
    <col min="13" max="13" width="1.5703125" style="4" customWidth="1"/>
    <col min="14" max="14" width="15.7109375" style="4" customWidth="1"/>
    <col min="15" max="15" width="1.42578125" style="4" customWidth="1"/>
    <col min="16" max="16" width="14.5703125" style="4" customWidth="1"/>
    <col min="17" max="17" width="11.85546875" style="4" bestFit="1" customWidth="1"/>
    <col min="18" max="18" width="10.5703125" style="4" bestFit="1" customWidth="1"/>
    <col min="19" max="16384" width="9.140625" style="4"/>
  </cols>
  <sheetData>
    <row r="1" spans="1:17" ht="17.25" customHeight="1" x14ac:dyDescent="0.4">
      <c r="L1" s="119" t="s">
        <v>161</v>
      </c>
      <c r="M1" s="119"/>
      <c r="N1" s="119"/>
      <c r="O1" s="119"/>
      <c r="P1" s="119"/>
    </row>
    <row r="2" spans="1:17" x14ac:dyDescent="0.4">
      <c r="A2" s="115" t="s">
        <v>52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26"/>
    </row>
    <row r="3" spans="1:17" x14ac:dyDescent="0.4">
      <c r="A3" s="116" t="s">
        <v>111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</row>
    <row r="4" spans="1:17" s="32" customFormat="1" x14ac:dyDescent="0.4">
      <c r="A4" s="116" t="s">
        <v>35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</row>
    <row r="5" spans="1:17" x14ac:dyDescent="0.4">
      <c r="A5" s="116" t="s">
        <v>234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</row>
    <row r="6" spans="1:17" ht="8.25" customHeight="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7" x14ac:dyDescent="0.4">
      <c r="D7" s="122" t="s">
        <v>13</v>
      </c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</row>
    <row r="8" spans="1:17" x14ac:dyDescent="0.4">
      <c r="D8" s="7"/>
      <c r="E8" s="7"/>
      <c r="F8" s="7"/>
      <c r="G8" s="7"/>
      <c r="H8" s="7"/>
      <c r="I8" s="7"/>
      <c r="J8" s="112" t="s">
        <v>61</v>
      </c>
      <c r="K8" s="112"/>
      <c r="L8" s="112"/>
      <c r="M8" s="17"/>
      <c r="N8" s="30" t="s">
        <v>133</v>
      </c>
      <c r="O8" s="17"/>
    </row>
    <row r="9" spans="1:17" x14ac:dyDescent="0.4">
      <c r="D9" s="7"/>
      <c r="E9" s="7"/>
      <c r="F9" s="16" t="s">
        <v>142</v>
      </c>
      <c r="G9" s="7"/>
      <c r="H9" s="16"/>
      <c r="I9" s="7"/>
      <c r="J9" s="17"/>
      <c r="K9" s="17"/>
      <c r="L9" s="17"/>
      <c r="M9" s="17"/>
      <c r="N9" s="72" t="s">
        <v>130</v>
      </c>
      <c r="O9" s="17"/>
    </row>
    <row r="10" spans="1:17" x14ac:dyDescent="0.4">
      <c r="D10" s="18" t="s">
        <v>22</v>
      </c>
      <c r="E10" s="18"/>
      <c r="F10" s="16" t="s">
        <v>143</v>
      </c>
      <c r="G10" s="7"/>
      <c r="H10" s="16" t="s">
        <v>62</v>
      </c>
      <c r="I10" s="7"/>
      <c r="J10" s="82" t="s">
        <v>23</v>
      </c>
      <c r="K10" s="23"/>
      <c r="L10" s="82" t="s">
        <v>3</v>
      </c>
      <c r="M10" s="82"/>
      <c r="N10" s="70" t="s">
        <v>131</v>
      </c>
      <c r="O10" s="82"/>
    </row>
    <row r="11" spans="1:17" x14ac:dyDescent="0.4">
      <c r="B11" s="6"/>
      <c r="D11" s="24" t="s">
        <v>24</v>
      </c>
      <c r="E11" s="20"/>
      <c r="F11" s="85" t="s">
        <v>25</v>
      </c>
      <c r="G11" s="7"/>
      <c r="H11" s="85" t="s">
        <v>63</v>
      </c>
      <c r="I11" s="7"/>
      <c r="J11" s="84" t="s">
        <v>20</v>
      </c>
      <c r="K11" s="23"/>
      <c r="L11" s="84"/>
      <c r="M11" s="17"/>
      <c r="N11" s="71" t="s">
        <v>132</v>
      </c>
      <c r="O11" s="17"/>
      <c r="P11" s="83" t="s">
        <v>28</v>
      </c>
    </row>
    <row r="12" spans="1:17" ht="6" customHeight="1" x14ac:dyDescent="0.4">
      <c r="C12" s="19"/>
      <c r="J12" s="17"/>
      <c r="K12" s="19"/>
      <c r="L12" s="27"/>
      <c r="M12" s="27"/>
      <c r="N12" s="27"/>
      <c r="O12" s="20"/>
      <c r="P12" s="27"/>
    </row>
    <row r="13" spans="1:17" x14ac:dyDescent="0.4">
      <c r="A13" s="4" t="s">
        <v>198</v>
      </c>
      <c r="B13" s="6"/>
      <c r="D13" s="11">
        <v>1031660147.25</v>
      </c>
      <c r="E13" s="11"/>
      <c r="F13" s="11">
        <v>669983717.94000006</v>
      </c>
      <c r="G13" s="11"/>
      <c r="H13" s="11">
        <v>29008465.079999998</v>
      </c>
      <c r="I13" s="11"/>
      <c r="J13" s="11">
        <v>97705272.879999995</v>
      </c>
      <c r="K13" s="11"/>
      <c r="L13" s="11">
        <v>1136122775.5899999</v>
      </c>
      <c r="M13" s="11"/>
      <c r="N13" s="11">
        <v>0</v>
      </c>
      <c r="O13" s="11"/>
      <c r="P13" s="11">
        <f>SUM(D13:O13)</f>
        <v>2964480378.7399998</v>
      </c>
    </row>
    <row r="14" spans="1:17" ht="7.5" customHeight="1" x14ac:dyDescent="0.4"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7"/>
    </row>
    <row r="15" spans="1:17" x14ac:dyDescent="0.4">
      <c r="A15" s="4" t="s">
        <v>112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7" x14ac:dyDescent="0.4">
      <c r="A16" s="4" t="s">
        <v>167</v>
      </c>
      <c r="B16" s="6">
        <v>21</v>
      </c>
      <c r="D16" s="11">
        <f>16893908.91+27726.38+10983436.34+0.04</f>
        <v>27905071.669999998</v>
      </c>
      <c r="E16" s="11"/>
      <c r="F16" s="11">
        <f>12114556.17+103142.11+6062856.95</f>
        <v>18280555.23</v>
      </c>
      <c r="G16" s="11"/>
      <c r="H16" s="11">
        <f>-29008465.08</f>
        <v>-29008465.079999998</v>
      </c>
      <c r="I16" s="11"/>
      <c r="J16" s="11">
        <v>0</v>
      </c>
      <c r="K16" s="11"/>
      <c r="L16" s="11">
        <v>0</v>
      </c>
      <c r="M16" s="11"/>
      <c r="N16" s="11">
        <v>0</v>
      </c>
      <c r="O16" s="11"/>
      <c r="P16" s="11">
        <f t="shared" ref="P16" si="0">SUM(D16:O16)</f>
        <v>17177161.82</v>
      </c>
    </row>
    <row r="17" spans="1:17" x14ac:dyDescent="0.4">
      <c r="A17" s="4" t="s">
        <v>199</v>
      </c>
      <c r="B17" s="6">
        <v>21</v>
      </c>
      <c r="D17" s="11">
        <f>104835850.84</f>
        <v>104835850.84</v>
      </c>
      <c r="E17" s="11"/>
      <c r="F17" s="11">
        <v>0</v>
      </c>
      <c r="G17" s="11"/>
      <c r="H17" s="11">
        <v>0</v>
      </c>
      <c r="I17" s="11"/>
      <c r="J17" s="11">
        <v>0</v>
      </c>
      <c r="K17" s="11"/>
      <c r="L17" s="11">
        <f>-D17</f>
        <v>-104835850.84</v>
      </c>
      <c r="M17" s="11"/>
      <c r="N17" s="11">
        <v>0</v>
      </c>
      <c r="O17" s="11"/>
      <c r="P17" s="11">
        <f t="shared" ref="P17" si="1">SUM(D17:O17)</f>
        <v>0</v>
      </c>
    </row>
    <row r="18" spans="1:17" hidden="1" x14ac:dyDescent="0.4">
      <c r="A18" s="4" t="s">
        <v>168</v>
      </c>
      <c r="B18" s="6">
        <v>22</v>
      </c>
      <c r="D18" s="11">
        <v>0</v>
      </c>
      <c r="E18" s="11"/>
      <c r="F18" s="11">
        <v>0</v>
      </c>
      <c r="G18" s="11"/>
      <c r="H18" s="11">
        <v>0</v>
      </c>
      <c r="I18" s="11"/>
      <c r="J18" s="11">
        <v>0</v>
      </c>
      <c r="K18" s="11"/>
      <c r="L18" s="11">
        <v>0</v>
      </c>
      <c r="M18" s="11"/>
      <c r="N18" s="11">
        <v>0</v>
      </c>
      <c r="O18" s="11"/>
      <c r="P18" s="11">
        <f t="shared" ref="P18" si="2">SUM(D18:O18)</f>
        <v>0</v>
      </c>
    </row>
    <row r="19" spans="1:17" x14ac:dyDescent="0.4">
      <c r="A19" s="4" t="s">
        <v>120</v>
      </c>
      <c r="B19" s="6">
        <v>24</v>
      </c>
      <c r="D19" s="11">
        <v>0</v>
      </c>
      <c r="E19" s="11"/>
      <c r="F19" s="11">
        <v>0</v>
      </c>
      <c r="G19" s="11"/>
      <c r="H19" s="11">
        <v>0</v>
      </c>
      <c r="I19" s="11"/>
      <c r="J19" s="11">
        <v>0</v>
      </c>
      <c r="K19" s="11"/>
      <c r="L19" s="11">
        <f>-41934415.48-46574762.44</f>
        <v>-88509177.919999987</v>
      </c>
      <c r="M19" s="11"/>
      <c r="N19" s="11">
        <v>0</v>
      </c>
      <c r="O19" s="11"/>
      <c r="P19" s="11">
        <f>SUM(D19:O19)</f>
        <v>-88509177.919999987</v>
      </c>
    </row>
    <row r="20" spans="1:17" x14ac:dyDescent="0.4">
      <c r="A20" s="4" t="s">
        <v>115</v>
      </c>
      <c r="D20" s="11">
        <v>0</v>
      </c>
      <c r="E20" s="11"/>
      <c r="F20" s="11">
        <v>0</v>
      </c>
      <c r="G20" s="11"/>
      <c r="H20" s="11">
        <v>0</v>
      </c>
      <c r="I20" s="11"/>
      <c r="J20" s="11">
        <v>3803303.93</v>
      </c>
      <c r="K20" s="11"/>
      <c r="L20" s="11">
        <f>-J20</f>
        <v>-3803303.93</v>
      </c>
      <c r="M20" s="11"/>
      <c r="N20" s="11">
        <v>0</v>
      </c>
      <c r="O20" s="11"/>
      <c r="P20" s="11">
        <f>SUM(D20:O20)</f>
        <v>0</v>
      </c>
    </row>
    <row r="21" spans="1:17" x14ac:dyDescent="0.4">
      <c r="A21" s="4" t="s">
        <v>156</v>
      </c>
      <c r="D21" s="11">
        <v>0</v>
      </c>
      <c r="E21" s="11"/>
      <c r="F21" s="11">
        <v>0</v>
      </c>
      <c r="G21" s="11"/>
      <c r="H21" s="11">
        <v>0</v>
      </c>
      <c r="I21" s="11"/>
      <c r="J21" s="11">
        <v>0</v>
      </c>
      <c r="K21" s="11"/>
      <c r="L21" s="11">
        <f>+'งบกำไรขาดทุน Q3_66'!L36</f>
        <v>189559548.24000004</v>
      </c>
      <c r="M21" s="11"/>
      <c r="N21" s="11">
        <f>-N23</f>
        <v>0</v>
      </c>
      <c r="O21" s="11"/>
      <c r="P21" s="11">
        <f>SUM(D21:O21)</f>
        <v>189559548.24000004</v>
      </c>
    </row>
    <row r="22" spans="1:17" hidden="1" x14ac:dyDescent="0.4">
      <c r="A22" s="4" t="s">
        <v>149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7" hidden="1" x14ac:dyDescent="0.4">
      <c r="A23" s="4" t="s">
        <v>150</v>
      </c>
      <c r="B23" s="10"/>
      <c r="D23" s="11">
        <v>0</v>
      </c>
      <c r="E23" s="11"/>
      <c r="F23" s="11">
        <v>0</v>
      </c>
      <c r="G23" s="11"/>
      <c r="H23" s="11">
        <v>0</v>
      </c>
      <c r="I23" s="11"/>
      <c r="J23" s="11">
        <v>0</v>
      </c>
      <c r="K23" s="11"/>
      <c r="L23" s="11">
        <v>0</v>
      </c>
      <c r="M23" s="11"/>
      <c r="N23" s="11">
        <f>-L23</f>
        <v>0</v>
      </c>
      <c r="O23" s="11"/>
      <c r="P23" s="11">
        <f>SUM(D23:O23)</f>
        <v>0</v>
      </c>
    </row>
    <row r="24" spans="1:17" ht="9.75" customHeight="1" x14ac:dyDescent="0.4">
      <c r="D24" s="55"/>
      <c r="E24" s="11"/>
      <c r="F24" s="55"/>
      <c r="G24" s="11"/>
      <c r="H24" s="55"/>
      <c r="I24" s="11"/>
      <c r="J24" s="55"/>
      <c r="K24" s="11"/>
      <c r="L24" s="55"/>
      <c r="M24" s="11"/>
      <c r="N24" s="55"/>
      <c r="O24" s="11"/>
      <c r="P24" s="55"/>
    </row>
    <row r="25" spans="1:17" ht="18.75" thickBot="1" x14ac:dyDescent="0.45">
      <c r="A25" s="4" t="s">
        <v>216</v>
      </c>
      <c r="D25" s="62">
        <f>SUM(D13:D24)</f>
        <v>1164401069.76</v>
      </c>
      <c r="E25" s="11"/>
      <c r="F25" s="62">
        <f>SUM(F13:F24)</f>
        <v>688264273.17000008</v>
      </c>
      <c r="G25" s="11"/>
      <c r="H25" s="62">
        <f>SUM(H13:H24)</f>
        <v>0</v>
      </c>
      <c r="I25" s="11"/>
      <c r="J25" s="62">
        <f>SUM(J13:J24)</f>
        <v>101508576.81</v>
      </c>
      <c r="K25" s="11"/>
      <c r="L25" s="62">
        <f>SUM(L13:L24)</f>
        <v>1128533991.1400001</v>
      </c>
      <c r="M25" s="11"/>
      <c r="N25" s="62">
        <f>SUM(N13:N24)</f>
        <v>0</v>
      </c>
      <c r="O25" s="11"/>
      <c r="P25" s="62">
        <f>SUM(P13:P24)</f>
        <v>3082707910.8800001</v>
      </c>
      <c r="Q25" s="34"/>
    </row>
    <row r="26" spans="1:17" ht="11.25" customHeight="1" thickTop="1" x14ac:dyDescent="0.4">
      <c r="B26" s="6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7"/>
      <c r="O26" s="34"/>
      <c r="P26" s="34"/>
      <c r="Q26" s="33"/>
    </row>
    <row r="27" spans="1:17" x14ac:dyDescent="0.4">
      <c r="A27" s="4" t="s">
        <v>241</v>
      </c>
      <c r="B27" s="6"/>
      <c r="D27" s="11">
        <v>1164401069.76</v>
      </c>
      <c r="E27" s="11"/>
      <c r="F27" s="11">
        <v>688264273.16999996</v>
      </c>
      <c r="G27" s="11"/>
      <c r="H27" s="11">
        <v>0</v>
      </c>
      <c r="I27" s="11"/>
      <c r="J27" s="11">
        <v>101508576.81</v>
      </c>
      <c r="K27" s="11"/>
      <c r="L27" s="11">
        <v>972483609.41999996</v>
      </c>
      <c r="M27" s="11"/>
      <c r="N27" s="11">
        <v>0</v>
      </c>
      <c r="O27" s="11"/>
      <c r="P27" s="11">
        <f>SUM(D27:O27)</f>
        <v>2926657529.1599998</v>
      </c>
      <c r="Q27" s="7">
        <f>P27-'งบแสดงฐานะการเงิน Q3_66'!L118</f>
        <v>0</v>
      </c>
    </row>
    <row r="28" spans="1:17" ht="7.5" customHeight="1" x14ac:dyDescent="0.4"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7"/>
    </row>
    <row r="29" spans="1:17" x14ac:dyDescent="0.4">
      <c r="A29" s="4" t="s">
        <v>112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</row>
    <row r="30" spans="1:17" hidden="1" x14ac:dyDescent="0.4">
      <c r="A30" s="4" t="s">
        <v>167</v>
      </c>
      <c r="B30" s="6">
        <v>21</v>
      </c>
      <c r="D30" s="11">
        <v>0</v>
      </c>
      <c r="E30" s="11"/>
      <c r="F30" s="11">
        <v>0</v>
      </c>
      <c r="G30" s="11"/>
      <c r="H30" s="11">
        <v>0</v>
      </c>
      <c r="I30" s="11"/>
      <c r="J30" s="11">
        <v>0</v>
      </c>
      <c r="K30" s="11"/>
      <c r="L30" s="11">
        <v>0</v>
      </c>
      <c r="M30" s="11"/>
      <c r="N30" s="11">
        <v>0</v>
      </c>
      <c r="O30" s="11"/>
      <c r="P30" s="11">
        <f t="shared" ref="P30:P32" si="3">SUM(D30:O30)</f>
        <v>0</v>
      </c>
    </row>
    <row r="31" spans="1:17" hidden="1" x14ac:dyDescent="0.4">
      <c r="A31" s="4" t="s">
        <v>199</v>
      </c>
      <c r="B31" s="6">
        <v>21</v>
      </c>
      <c r="D31" s="11">
        <v>0</v>
      </c>
      <c r="E31" s="11"/>
      <c r="F31" s="11">
        <v>0</v>
      </c>
      <c r="G31" s="11"/>
      <c r="H31" s="11">
        <v>0</v>
      </c>
      <c r="I31" s="11"/>
      <c r="J31" s="11">
        <v>0</v>
      </c>
      <c r="K31" s="11"/>
      <c r="L31" s="11">
        <f>-D31</f>
        <v>0</v>
      </c>
      <c r="M31" s="11"/>
      <c r="N31" s="11">
        <v>0</v>
      </c>
      <c r="O31" s="11"/>
      <c r="P31" s="11">
        <f t="shared" ref="P31" si="4">SUM(D31:O31)</f>
        <v>0</v>
      </c>
    </row>
    <row r="32" spans="1:17" hidden="1" x14ac:dyDescent="0.4">
      <c r="A32" s="4" t="s">
        <v>168</v>
      </c>
      <c r="B32" s="6">
        <v>20</v>
      </c>
      <c r="D32" s="11">
        <v>0</v>
      </c>
      <c r="E32" s="11"/>
      <c r="F32" s="11">
        <v>0</v>
      </c>
      <c r="G32" s="11"/>
      <c r="H32" s="11">
        <v>0</v>
      </c>
      <c r="I32" s="11"/>
      <c r="J32" s="11">
        <v>0</v>
      </c>
      <c r="K32" s="11"/>
      <c r="L32" s="11">
        <v>0</v>
      </c>
      <c r="M32" s="11"/>
      <c r="N32" s="11">
        <v>0</v>
      </c>
      <c r="O32" s="11"/>
      <c r="P32" s="11">
        <f t="shared" si="3"/>
        <v>0</v>
      </c>
    </row>
    <row r="33" spans="1:20" x14ac:dyDescent="0.4">
      <c r="A33" s="4" t="s">
        <v>98</v>
      </c>
      <c r="B33" s="6">
        <v>24</v>
      </c>
      <c r="D33" s="11">
        <v>0</v>
      </c>
      <c r="E33" s="11"/>
      <c r="F33" s="11">
        <v>0</v>
      </c>
      <c r="G33" s="11"/>
      <c r="H33" s="11">
        <v>0</v>
      </c>
      <c r="I33" s="11"/>
      <c r="J33" s="11">
        <v>0</v>
      </c>
      <c r="K33" s="11"/>
      <c r="L33" s="11">
        <f>-69862240.18-46574994.96</f>
        <v>-116437235.14000002</v>
      </c>
      <c r="M33" s="11"/>
      <c r="N33" s="11">
        <v>0</v>
      </c>
      <c r="O33" s="11"/>
      <c r="P33" s="11">
        <f>SUM(D33:O33)</f>
        <v>-116437235.14000002</v>
      </c>
    </row>
    <row r="34" spans="1:20" x14ac:dyDescent="0.4">
      <c r="A34" s="4" t="s">
        <v>212</v>
      </c>
      <c r="B34" s="6"/>
      <c r="D34" s="11">
        <v>0</v>
      </c>
      <c r="E34" s="11"/>
      <c r="F34" s="11">
        <v>0</v>
      </c>
      <c r="G34" s="11"/>
      <c r="H34" s="11">
        <v>0</v>
      </c>
      <c r="I34" s="11"/>
      <c r="J34" s="11">
        <v>1543436.5</v>
      </c>
      <c r="K34" s="11"/>
      <c r="L34" s="11">
        <f>-J34</f>
        <v>-1543436.5</v>
      </c>
      <c r="M34" s="11"/>
      <c r="N34" s="11">
        <v>0</v>
      </c>
      <c r="O34" s="11"/>
      <c r="P34" s="11">
        <f>SUM(D34:O34)</f>
        <v>0</v>
      </c>
    </row>
    <row r="35" spans="1:20" x14ac:dyDescent="0.4">
      <c r="A35" s="4" t="s">
        <v>156</v>
      </c>
      <c r="D35" s="11">
        <v>0</v>
      </c>
      <c r="E35" s="11"/>
      <c r="F35" s="11">
        <v>0</v>
      </c>
      <c r="G35" s="11"/>
      <c r="H35" s="11">
        <v>0</v>
      </c>
      <c r="I35" s="11"/>
      <c r="J35" s="11">
        <v>0</v>
      </c>
      <c r="K35" s="11"/>
      <c r="L35" s="11">
        <f>+'งบกำไรขาดทุน Q3_66'!J36</f>
        <v>57428568.880000003</v>
      </c>
      <c r="M35" s="11"/>
      <c r="N35" s="11">
        <f>+'งบกำไรขาดทุน Q3_66'!J70</f>
        <v>0</v>
      </c>
      <c r="O35" s="11"/>
      <c r="P35" s="11">
        <f>SUM(D35:O35)</f>
        <v>57428568.880000003</v>
      </c>
    </row>
    <row r="36" spans="1:20" hidden="1" x14ac:dyDescent="0.4">
      <c r="A36" s="4" t="s">
        <v>149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</row>
    <row r="37" spans="1:20" hidden="1" x14ac:dyDescent="0.4">
      <c r="A37" s="4" t="s">
        <v>150</v>
      </c>
      <c r="D37" s="11">
        <v>0</v>
      </c>
      <c r="E37" s="11"/>
      <c r="F37" s="11">
        <v>0</v>
      </c>
      <c r="G37" s="11"/>
      <c r="H37" s="11">
        <v>0</v>
      </c>
      <c r="I37" s="11"/>
      <c r="J37" s="11">
        <v>0</v>
      </c>
      <c r="K37" s="11"/>
      <c r="L37" s="11">
        <f>-N37</f>
        <v>0</v>
      </c>
      <c r="M37" s="11"/>
      <c r="N37" s="11">
        <f>-N35</f>
        <v>0</v>
      </c>
      <c r="O37" s="11"/>
      <c r="P37" s="11">
        <f>SUM(D37:O37)</f>
        <v>0</v>
      </c>
    </row>
    <row r="38" spans="1:20" ht="9.75" customHeight="1" x14ac:dyDescent="0.4">
      <c r="D38" s="55"/>
      <c r="E38" s="11"/>
      <c r="F38" s="55"/>
      <c r="G38" s="11"/>
      <c r="H38" s="55"/>
      <c r="I38" s="11"/>
      <c r="J38" s="55"/>
      <c r="K38" s="11"/>
      <c r="L38" s="55"/>
      <c r="M38" s="11"/>
      <c r="N38" s="55"/>
      <c r="O38" s="11"/>
      <c r="P38" s="55"/>
    </row>
    <row r="39" spans="1:20" ht="18.75" thickBot="1" x14ac:dyDescent="0.45">
      <c r="A39" s="4" t="s">
        <v>242</v>
      </c>
      <c r="D39" s="62">
        <f>SUM(D27:D38)</f>
        <v>1164401069.76</v>
      </c>
      <c r="E39" s="11"/>
      <c r="F39" s="62">
        <f>SUM(F27:F38)</f>
        <v>688264273.16999996</v>
      </c>
      <c r="G39" s="11"/>
      <c r="H39" s="62">
        <f>SUM(H27:H38)</f>
        <v>0</v>
      </c>
      <c r="I39" s="11"/>
      <c r="J39" s="62">
        <f>SUM(J27:J38)</f>
        <v>103052013.31</v>
      </c>
      <c r="K39" s="11"/>
      <c r="L39" s="62">
        <f>SUM(L27:L38)</f>
        <v>911931506.65999997</v>
      </c>
      <c r="M39" s="11"/>
      <c r="N39" s="62">
        <f>SUM(N27:N38)</f>
        <v>0</v>
      </c>
      <c r="O39" s="11"/>
      <c r="P39" s="62">
        <f>SUM(P27:P38)</f>
        <v>2867648862.9000001</v>
      </c>
      <c r="Q39" s="34">
        <f>P39-'งบแสดงฐานะการเงิน Q3_66'!J118</f>
        <v>0</v>
      </c>
    </row>
    <row r="40" spans="1:20" ht="9" customHeight="1" thickTop="1" x14ac:dyDescent="0.4"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</row>
    <row r="41" spans="1:20" x14ac:dyDescent="0.4">
      <c r="A41" s="4" t="s">
        <v>157</v>
      </c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</row>
    <row r="42" spans="1:20" x14ac:dyDescent="0.4"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</row>
    <row r="43" spans="1:20" x14ac:dyDescent="0.4"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</row>
    <row r="44" spans="1:20" s="1" customFormat="1" x14ac:dyDescent="0.4">
      <c r="A44" s="12" t="s">
        <v>21</v>
      </c>
      <c r="C44" s="6"/>
      <c r="D44" s="12"/>
      <c r="E44" s="6"/>
      <c r="F44" s="6"/>
      <c r="G44" s="6"/>
      <c r="H44" s="12" t="s">
        <v>21</v>
      </c>
      <c r="I44" s="6"/>
      <c r="J44" s="6"/>
      <c r="K44" s="6"/>
      <c r="L44" s="6"/>
      <c r="M44" s="6"/>
      <c r="N44" s="6"/>
      <c r="O44" s="6"/>
      <c r="P44" s="6"/>
      <c r="Q44" s="6"/>
      <c r="T44" s="2"/>
    </row>
    <row r="45" spans="1:20" s="1" customFormat="1" ht="15.75" customHeight="1" x14ac:dyDescent="0.4">
      <c r="A45" s="117"/>
      <c r="B45" s="117"/>
      <c r="D45" s="12"/>
      <c r="E45" s="12"/>
      <c r="F45" s="12"/>
      <c r="G45" s="12"/>
      <c r="H45" s="6"/>
      <c r="I45" s="12"/>
      <c r="J45" s="12"/>
      <c r="K45" s="12"/>
      <c r="L45" s="12"/>
      <c r="M45" s="12"/>
      <c r="N45" s="12"/>
      <c r="O45" s="12"/>
      <c r="P45" s="12"/>
      <c r="Q45" s="12"/>
      <c r="T45" s="2"/>
    </row>
  </sheetData>
  <mergeCells count="8">
    <mergeCell ref="L1:P1"/>
    <mergeCell ref="A45:B45"/>
    <mergeCell ref="D7:P7"/>
    <mergeCell ref="A2:P2"/>
    <mergeCell ref="A3:P3"/>
    <mergeCell ref="A4:P4"/>
    <mergeCell ref="A5:P5"/>
    <mergeCell ref="J8:L8"/>
  </mergeCells>
  <phoneticPr fontId="0" type="noConversion"/>
  <printOptions horizontalCentered="1"/>
  <pageMargins left="0.47244094488188998" right="0.35433070866141703" top="0.27" bottom="0.23622047244094499" header="0.17" footer="0"/>
  <pageSetup paperSize="9" scale="87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33"/>
  <sheetViews>
    <sheetView view="pageBreakPreview" zoomScaleNormal="100" zoomScaleSheetLayoutView="100" workbookViewId="0">
      <selection activeCell="D6" sqref="D6"/>
    </sheetView>
  </sheetViews>
  <sheetFormatPr defaultColWidth="9.140625" defaultRowHeight="18" x14ac:dyDescent="0.4"/>
  <cols>
    <col min="1" max="3" width="2.7109375" style="10" customWidth="1"/>
    <col min="4" max="4" width="40.42578125" style="10" customWidth="1"/>
    <col min="5" max="5" width="6.42578125" style="6" customWidth="1"/>
    <col min="6" max="6" width="0.7109375" style="6" customWidth="1"/>
    <col min="7" max="7" width="13.5703125" style="10" customWidth="1"/>
    <col min="8" max="8" width="0.7109375" style="10" customWidth="1"/>
    <col min="9" max="9" width="13.28515625" style="10" customWidth="1"/>
    <col min="10" max="10" width="0.5703125" style="10" customWidth="1"/>
    <col min="11" max="11" width="13.85546875" style="10" customWidth="1"/>
    <col min="12" max="12" width="0.7109375" style="10" customWidth="1"/>
    <col min="13" max="13" width="14" style="10" customWidth="1"/>
    <col min="14" max="14" width="1.7109375" style="10" customWidth="1"/>
    <col min="15" max="15" width="12.7109375" style="10" hidden="1" customWidth="1"/>
    <col min="16" max="16" width="13.28515625" style="10" hidden="1" customWidth="1"/>
    <col min="17" max="17" width="9.140625" style="10"/>
    <col min="18" max="18" width="10.140625" style="10" customWidth="1"/>
    <col min="19" max="16384" width="9.140625" style="10"/>
  </cols>
  <sheetData>
    <row r="1" spans="1:15" x14ac:dyDescent="0.4">
      <c r="K1" s="123" t="s">
        <v>161</v>
      </c>
      <c r="L1" s="123"/>
      <c r="M1" s="123"/>
    </row>
    <row r="2" spans="1:15" x14ac:dyDescent="0.4">
      <c r="A2" s="115" t="s">
        <v>52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5" x14ac:dyDescent="0.4">
      <c r="A3" s="116" t="s">
        <v>29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15" x14ac:dyDescent="0.4">
      <c r="A4" s="116" t="str">
        <f>+'งบกำไรขาดทุน Q3_66'!A4:L4</f>
        <v>สำหรับงวดเก้าเดือนสิ้นสุดวันที่ 30 กันยายน 2566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</row>
    <row r="5" spans="1:15" x14ac:dyDescent="0.4">
      <c r="A5" s="3"/>
      <c r="B5" s="3"/>
      <c r="C5" s="3"/>
      <c r="D5" s="3"/>
      <c r="E5" s="3"/>
      <c r="F5" s="3"/>
      <c r="G5" s="120" t="s">
        <v>13</v>
      </c>
      <c r="H5" s="120"/>
      <c r="I5" s="120"/>
      <c r="J5" s="120"/>
      <c r="K5" s="120"/>
      <c r="L5" s="120"/>
      <c r="M5" s="120"/>
    </row>
    <row r="6" spans="1:15" x14ac:dyDescent="0.4">
      <c r="G6" s="120" t="s">
        <v>34</v>
      </c>
      <c r="H6" s="120"/>
      <c r="I6" s="120"/>
      <c r="J6" s="3"/>
      <c r="K6" s="120" t="s">
        <v>35</v>
      </c>
      <c r="L6" s="120"/>
      <c r="M6" s="120"/>
    </row>
    <row r="7" spans="1:15" x14ac:dyDescent="0.4">
      <c r="G7" s="118" t="s">
        <v>213</v>
      </c>
      <c r="H7" s="118"/>
      <c r="I7" s="118"/>
      <c r="J7" s="118"/>
      <c r="K7" s="118"/>
      <c r="L7" s="118"/>
      <c r="M7" s="118"/>
    </row>
    <row r="8" spans="1:15" ht="18.75" customHeight="1" x14ac:dyDescent="0.4">
      <c r="G8" s="22" t="s">
        <v>236</v>
      </c>
      <c r="H8" s="6"/>
      <c r="I8" s="22" t="s">
        <v>202</v>
      </c>
      <c r="J8" s="14"/>
      <c r="K8" s="22" t="str">
        <f>+G8</f>
        <v>2566</v>
      </c>
      <c r="L8" s="6"/>
      <c r="M8" s="22" t="str">
        <f>+I8</f>
        <v>2565</v>
      </c>
      <c r="N8" s="6"/>
      <c r="O8" s="14"/>
    </row>
    <row r="9" spans="1:15" x14ac:dyDescent="0.4">
      <c r="A9" s="21" t="s">
        <v>30</v>
      </c>
      <c r="B9" s="21"/>
      <c r="C9" s="21"/>
      <c r="D9" s="21"/>
      <c r="F9" s="103"/>
      <c r="G9" s="21"/>
      <c r="H9" s="21"/>
      <c r="I9" s="21"/>
      <c r="J9" s="21"/>
      <c r="K9" s="21"/>
      <c r="L9" s="21"/>
      <c r="M9" s="21"/>
    </row>
    <row r="10" spans="1:15" x14ac:dyDescent="0.4">
      <c r="A10" s="21"/>
      <c r="B10" s="21" t="s">
        <v>118</v>
      </c>
      <c r="C10" s="21"/>
      <c r="D10" s="21"/>
      <c r="E10" s="103"/>
      <c r="F10" s="103"/>
      <c r="G10" s="7">
        <f>'งบกำไรขาดทุน Q3_66'!F33</f>
        <v>-12058929.600000009</v>
      </c>
      <c r="H10" s="7"/>
      <c r="I10" s="7">
        <f>'งบกำไรขาดทุน Q3_66'!H33</f>
        <v>-217068384.37000003</v>
      </c>
      <c r="J10" s="7"/>
      <c r="K10" s="7">
        <f>'งบกำไรขาดทุน Q3_66'!J33</f>
        <v>57428568.880000003</v>
      </c>
      <c r="L10" s="7"/>
      <c r="M10" s="7">
        <f>'งบกำไรขาดทุน Q3_66'!L33</f>
        <v>189559548.24000004</v>
      </c>
    </row>
    <row r="11" spans="1:15" x14ac:dyDescent="0.4">
      <c r="A11" s="21"/>
      <c r="B11" s="21" t="s">
        <v>31</v>
      </c>
      <c r="C11" s="21"/>
      <c r="D11" s="21"/>
      <c r="E11" s="103"/>
      <c r="F11" s="103"/>
      <c r="G11" s="7"/>
      <c r="H11" s="7"/>
      <c r="I11" s="7"/>
      <c r="J11" s="7"/>
      <c r="K11" s="7"/>
      <c r="L11" s="7"/>
      <c r="M11" s="7"/>
    </row>
    <row r="12" spans="1:15" x14ac:dyDescent="0.4">
      <c r="A12" s="21"/>
      <c r="B12" s="21"/>
      <c r="C12" s="21" t="s">
        <v>4</v>
      </c>
      <c r="E12" s="103" t="s">
        <v>221</v>
      </c>
      <c r="F12" s="103"/>
      <c r="G12" s="7">
        <v>19049455.960000001</v>
      </c>
      <c r="H12" s="7"/>
      <c r="I12" s="7">
        <v>14023920.42</v>
      </c>
      <c r="J12" s="7"/>
      <c r="K12" s="7">
        <v>5398929.4500000002</v>
      </c>
      <c r="L12" s="7"/>
      <c r="M12" s="7">
        <v>4578772.83</v>
      </c>
    </row>
    <row r="13" spans="1:15" x14ac:dyDescent="0.4">
      <c r="A13" s="21"/>
      <c r="B13" s="21"/>
      <c r="C13" s="21" t="s">
        <v>189</v>
      </c>
      <c r="E13" s="103"/>
      <c r="F13" s="103"/>
      <c r="G13" s="7"/>
      <c r="H13" s="7"/>
      <c r="I13" s="7"/>
      <c r="J13" s="7"/>
      <c r="K13" s="7"/>
      <c r="L13" s="7"/>
      <c r="M13" s="7"/>
    </row>
    <row r="14" spans="1:15" x14ac:dyDescent="0.4">
      <c r="A14" s="21"/>
      <c r="B14" s="21"/>
      <c r="C14" s="21"/>
      <c r="D14" s="104" t="s">
        <v>190</v>
      </c>
      <c r="E14" s="101">
        <v>8.4</v>
      </c>
      <c r="F14" s="103"/>
      <c r="G14" s="7">
        <v>62304235.210000001</v>
      </c>
      <c r="H14" s="11"/>
      <c r="I14" s="7">
        <v>93045522.879999995</v>
      </c>
      <c r="J14" s="11"/>
      <c r="K14" s="7">
        <v>29288895.640000001</v>
      </c>
      <c r="L14" s="7"/>
      <c r="M14" s="7">
        <v>44402009.229999997</v>
      </c>
    </row>
    <row r="15" spans="1:15" x14ac:dyDescent="0.4">
      <c r="A15" s="21"/>
      <c r="B15" s="21"/>
      <c r="C15" s="21" t="s">
        <v>204</v>
      </c>
      <c r="E15" s="103">
        <v>6</v>
      </c>
      <c r="F15" s="103"/>
      <c r="G15" s="7">
        <v>-33706034.810000002</v>
      </c>
      <c r="H15" s="11"/>
      <c r="I15" s="7">
        <v>425148786</v>
      </c>
      <c r="J15" s="11"/>
      <c r="K15" s="7">
        <v>17424.52</v>
      </c>
      <c r="L15" s="7"/>
      <c r="M15" s="7">
        <v>79976.23</v>
      </c>
    </row>
    <row r="16" spans="1:15" x14ac:dyDescent="0.4">
      <c r="A16" s="21"/>
      <c r="B16" s="21"/>
      <c r="C16" s="21" t="s">
        <v>203</v>
      </c>
      <c r="D16" s="104"/>
      <c r="E16" s="103"/>
      <c r="F16" s="103"/>
      <c r="G16" s="7">
        <v>-10808713.33</v>
      </c>
      <c r="H16" s="11"/>
      <c r="I16" s="7">
        <v>-111706240.09</v>
      </c>
      <c r="J16" s="11"/>
      <c r="K16" s="7">
        <v>-4382.95</v>
      </c>
      <c r="L16" s="7"/>
      <c r="M16" s="7">
        <v>-189710.55</v>
      </c>
    </row>
    <row r="17" spans="1:13" x14ac:dyDescent="0.4">
      <c r="A17" s="21"/>
      <c r="B17" s="21"/>
      <c r="C17" s="21" t="s">
        <v>205</v>
      </c>
      <c r="E17" s="103" t="s">
        <v>207</v>
      </c>
      <c r="F17" s="103"/>
      <c r="G17" s="7">
        <v>0</v>
      </c>
      <c r="H17" s="11"/>
      <c r="I17" s="7">
        <v>-760000</v>
      </c>
      <c r="J17" s="11"/>
      <c r="K17" s="7">
        <v>0</v>
      </c>
      <c r="L17" s="7"/>
      <c r="M17" s="7">
        <v>-760000</v>
      </c>
    </row>
    <row r="18" spans="1:13" x14ac:dyDescent="0.4">
      <c r="A18" s="21"/>
      <c r="B18" s="21"/>
      <c r="C18" s="21" t="s">
        <v>206</v>
      </c>
      <c r="E18" s="103">
        <v>9</v>
      </c>
      <c r="F18" s="103"/>
      <c r="G18" s="7">
        <v>0</v>
      </c>
      <c r="H18" s="11"/>
      <c r="I18" s="7">
        <v>0</v>
      </c>
      <c r="J18" s="11"/>
      <c r="K18" s="7">
        <v>0</v>
      </c>
      <c r="L18" s="7"/>
      <c r="M18" s="7">
        <v>9222000</v>
      </c>
    </row>
    <row r="19" spans="1:13" s="21" customFormat="1" x14ac:dyDescent="0.4">
      <c r="C19" s="4" t="s">
        <v>226</v>
      </c>
      <c r="E19" s="103">
        <v>21</v>
      </c>
      <c r="F19" s="103"/>
      <c r="G19" s="7">
        <v>0</v>
      </c>
      <c r="H19" s="7"/>
      <c r="I19" s="7">
        <v>104835850.84</v>
      </c>
      <c r="J19" s="7"/>
      <c r="K19" s="11">
        <v>0</v>
      </c>
      <c r="L19" s="7"/>
      <c r="M19" s="11">
        <v>104835850.84</v>
      </c>
    </row>
    <row r="20" spans="1:13" x14ac:dyDescent="0.4">
      <c r="A20" s="21"/>
      <c r="B20" s="21"/>
      <c r="C20" s="21" t="s">
        <v>151</v>
      </c>
      <c r="E20" s="101"/>
      <c r="F20" s="103"/>
      <c r="G20" s="7">
        <v>-5000000</v>
      </c>
      <c r="H20" s="11"/>
      <c r="I20" s="7">
        <v>-4593856.05</v>
      </c>
      <c r="J20" s="11"/>
      <c r="K20" s="7">
        <v>-5000000</v>
      </c>
      <c r="L20" s="7"/>
      <c r="M20" s="7">
        <v>-3518937.9</v>
      </c>
    </row>
    <row r="21" spans="1:13" ht="18" customHeight="1" x14ac:dyDescent="0.4">
      <c r="A21" s="21"/>
      <c r="B21" s="21"/>
      <c r="C21" s="21" t="s">
        <v>101</v>
      </c>
      <c r="E21" s="103">
        <v>20</v>
      </c>
      <c r="F21" s="103"/>
      <c r="G21" s="7">
        <v>2058937</v>
      </c>
      <c r="H21" s="11"/>
      <c r="I21" s="7">
        <v>1747271</v>
      </c>
      <c r="J21" s="11"/>
      <c r="K21" s="7">
        <v>1897051</v>
      </c>
      <c r="L21" s="7"/>
      <c r="M21" s="7">
        <v>1558396</v>
      </c>
    </row>
    <row r="22" spans="1:13" x14ac:dyDescent="0.4">
      <c r="C22" s="4" t="s">
        <v>119</v>
      </c>
      <c r="E22" s="6">
        <v>15.1</v>
      </c>
      <c r="G22" s="10">
        <v>13349455.050000001</v>
      </c>
      <c r="I22" s="10">
        <v>81415153.459999993</v>
      </c>
      <c r="K22" s="10">
        <v>13349455.050000001</v>
      </c>
      <c r="M22" s="10">
        <v>81415153.459999993</v>
      </c>
    </row>
    <row r="23" spans="1:13" x14ac:dyDescent="0.4">
      <c r="A23" s="21"/>
      <c r="B23" s="21"/>
      <c r="C23" s="4" t="s">
        <v>227</v>
      </c>
      <c r="E23" s="101"/>
      <c r="F23" s="103"/>
      <c r="G23" s="11">
        <v>1657257.94</v>
      </c>
      <c r="H23" s="11"/>
      <c r="I23" s="11">
        <v>-30881216.489999998</v>
      </c>
      <c r="J23" s="11"/>
      <c r="K23" s="11">
        <v>4334426.83</v>
      </c>
      <c r="L23" s="11"/>
      <c r="M23" s="11">
        <v>-28055174.77</v>
      </c>
    </row>
    <row r="24" spans="1:13" x14ac:dyDescent="0.4">
      <c r="A24" s="21"/>
      <c r="B24" s="21"/>
      <c r="C24" s="21" t="s">
        <v>81</v>
      </c>
      <c r="E24" s="103"/>
      <c r="F24" s="103"/>
      <c r="G24" s="55">
        <v>8196536.1200000001</v>
      </c>
      <c r="H24" s="11"/>
      <c r="I24" s="55">
        <v>8041513.9500000002</v>
      </c>
      <c r="J24" s="11"/>
      <c r="K24" s="55">
        <v>8778385.4499999993</v>
      </c>
      <c r="L24" s="11"/>
      <c r="M24" s="55">
        <v>8647349.5600000005</v>
      </c>
    </row>
    <row r="25" spans="1:13" x14ac:dyDescent="0.4">
      <c r="A25" s="21"/>
      <c r="B25" s="21" t="s">
        <v>66</v>
      </c>
      <c r="C25" s="21"/>
      <c r="D25" s="21"/>
      <c r="E25" s="103"/>
      <c r="F25" s="103"/>
      <c r="G25" s="7">
        <f>+SUM(G10:G24)</f>
        <v>45042199.539999984</v>
      </c>
      <c r="H25" s="11"/>
      <c r="I25" s="7">
        <f>+SUM(I10:I24)</f>
        <v>363248321.54999989</v>
      </c>
      <c r="J25" s="11"/>
      <c r="K25" s="7">
        <f>+SUM(K10:K24)</f>
        <v>115488753.86999999</v>
      </c>
      <c r="L25" s="11"/>
      <c r="M25" s="7">
        <f>+SUM(M10:M24)</f>
        <v>411775233.17000008</v>
      </c>
    </row>
    <row r="26" spans="1:13" x14ac:dyDescent="0.4">
      <c r="A26" s="21"/>
      <c r="B26" s="21" t="s">
        <v>57</v>
      </c>
      <c r="C26" s="21"/>
      <c r="D26" s="21"/>
      <c r="E26" s="103"/>
      <c r="F26" s="103"/>
      <c r="G26" s="34"/>
      <c r="H26" s="34"/>
      <c r="I26" s="34"/>
      <c r="J26" s="34"/>
      <c r="K26" s="34"/>
      <c r="L26" s="34"/>
      <c r="M26" s="34"/>
    </row>
    <row r="27" spans="1:13" x14ac:dyDescent="0.4">
      <c r="A27" s="21"/>
      <c r="B27" s="21"/>
      <c r="C27" s="4" t="s">
        <v>172</v>
      </c>
      <c r="D27" s="21"/>
      <c r="E27" s="101">
        <v>8.3000000000000007</v>
      </c>
      <c r="F27" s="103"/>
      <c r="G27" s="7">
        <v>304028142.20999998</v>
      </c>
      <c r="H27" s="7"/>
      <c r="I27" s="7">
        <v>-258626088.12</v>
      </c>
      <c r="J27" s="7"/>
      <c r="K27" s="7">
        <v>-27826965.02</v>
      </c>
      <c r="L27" s="7"/>
      <c r="M27" s="7">
        <v>180654678</v>
      </c>
    </row>
    <row r="28" spans="1:13" x14ac:dyDescent="0.4">
      <c r="A28" s="21"/>
      <c r="B28" s="21"/>
      <c r="C28" s="21" t="s">
        <v>83</v>
      </c>
      <c r="D28" s="21"/>
      <c r="E28" s="103">
        <v>4</v>
      </c>
      <c r="F28" s="103"/>
      <c r="G28" s="7">
        <v>48221897.57</v>
      </c>
      <c r="H28" s="7"/>
      <c r="I28" s="7">
        <v>30457132.140000001</v>
      </c>
      <c r="J28" s="7"/>
      <c r="K28" s="7">
        <v>22675000</v>
      </c>
      <c r="L28" s="7"/>
      <c r="M28" s="7">
        <v>18355314.739999998</v>
      </c>
    </row>
    <row r="29" spans="1:13" x14ac:dyDescent="0.4">
      <c r="A29" s="21"/>
      <c r="B29" s="21"/>
      <c r="C29" s="21" t="s">
        <v>82</v>
      </c>
      <c r="D29" s="21"/>
      <c r="E29" s="101">
        <v>2.2000000000000002</v>
      </c>
      <c r="F29" s="103"/>
      <c r="G29" s="7">
        <v>-73981.11</v>
      </c>
      <c r="H29" s="7"/>
      <c r="I29" s="7">
        <v>145503687.34999999</v>
      </c>
      <c r="J29" s="7"/>
      <c r="K29" s="7">
        <v>-73981.11</v>
      </c>
      <c r="L29" s="7"/>
      <c r="M29" s="7">
        <v>0</v>
      </c>
    </row>
    <row r="30" spans="1:13" x14ac:dyDescent="0.4">
      <c r="A30" s="21"/>
      <c r="B30" s="21"/>
      <c r="C30" s="21" t="s">
        <v>184</v>
      </c>
      <c r="D30" s="21"/>
      <c r="E30" s="103">
        <v>5</v>
      </c>
      <c r="F30" s="103"/>
      <c r="G30" s="7">
        <v>-37901127.68</v>
      </c>
      <c r="H30" s="7"/>
      <c r="I30" s="7">
        <v>-72755870.25999999</v>
      </c>
      <c r="J30" s="7"/>
      <c r="K30" s="7">
        <v>-18813982.259999998</v>
      </c>
      <c r="L30" s="7"/>
      <c r="M30" s="7">
        <v>5491957</v>
      </c>
    </row>
    <row r="31" spans="1:13" x14ac:dyDescent="0.4">
      <c r="A31" s="21"/>
      <c r="B31" s="21"/>
      <c r="C31" s="21" t="s">
        <v>185</v>
      </c>
      <c r="D31" s="21"/>
      <c r="E31" s="101"/>
      <c r="F31" s="103"/>
      <c r="G31" s="7">
        <v>0</v>
      </c>
      <c r="H31" s="7"/>
      <c r="I31" s="7">
        <v>0</v>
      </c>
      <c r="J31" s="7"/>
      <c r="K31" s="7">
        <v>0</v>
      </c>
      <c r="L31" s="7"/>
      <c r="M31" s="7">
        <v>43711980.780000001</v>
      </c>
    </row>
    <row r="32" spans="1:13" hidden="1" x14ac:dyDescent="0.4">
      <c r="A32" s="21"/>
      <c r="B32" s="21"/>
      <c r="C32" s="21" t="s">
        <v>191</v>
      </c>
      <c r="D32" s="21"/>
      <c r="E32" s="103">
        <v>6</v>
      </c>
      <c r="F32" s="103"/>
      <c r="G32" s="7"/>
      <c r="H32" s="7"/>
      <c r="I32" s="7">
        <v>0</v>
      </c>
      <c r="J32" s="7"/>
      <c r="K32" s="7"/>
      <c r="L32" s="7"/>
      <c r="M32" s="7">
        <v>0</v>
      </c>
    </row>
    <row r="33" spans="1:13" x14ac:dyDescent="0.4">
      <c r="A33" s="21"/>
      <c r="B33" s="21"/>
      <c r="C33" s="21" t="s">
        <v>45</v>
      </c>
      <c r="D33" s="21"/>
      <c r="E33" s="103"/>
      <c r="F33" s="103"/>
      <c r="G33" s="7">
        <v>-3887694.05</v>
      </c>
      <c r="H33" s="7"/>
      <c r="I33" s="7">
        <v>-141186.07</v>
      </c>
      <c r="J33" s="7"/>
      <c r="K33" s="7">
        <v>-4193438.7699999996</v>
      </c>
      <c r="L33" s="7"/>
      <c r="M33" s="7">
        <v>1086859.6000000001</v>
      </c>
    </row>
    <row r="34" spans="1:13" x14ac:dyDescent="0.4">
      <c r="A34" s="21"/>
      <c r="B34" s="21"/>
      <c r="C34" s="21" t="s">
        <v>47</v>
      </c>
      <c r="D34" s="21"/>
      <c r="E34" s="7"/>
      <c r="F34" s="103"/>
      <c r="G34" s="7">
        <v>372631.76</v>
      </c>
      <c r="H34" s="7"/>
      <c r="I34" s="7">
        <v>3334316.02</v>
      </c>
      <c r="J34" s="7"/>
      <c r="K34" s="7">
        <v>-1200</v>
      </c>
      <c r="L34" s="7"/>
      <c r="M34" s="7">
        <v>2980716.02</v>
      </c>
    </row>
    <row r="35" spans="1:13" x14ac:dyDescent="0.4">
      <c r="A35" s="21"/>
      <c r="B35" s="21" t="s">
        <v>58</v>
      </c>
      <c r="C35" s="21"/>
      <c r="D35" s="21"/>
      <c r="E35" s="103"/>
      <c r="F35" s="103"/>
      <c r="G35" s="7"/>
      <c r="H35" s="7"/>
      <c r="I35" s="7"/>
      <c r="J35" s="7"/>
      <c r="K35" s="7"/>
      <c r="L35" s="7"/>
      <c r="M35" s="7"/>
    </row>
    <row r="36" spans="1:13" x14ac:dyDescent="0.4">
      <c r="A36" s="21"/>
      <c r="B36" s="21"/>
      <c r="C36" s="21" t="s">
        <v>84</v>
      </c>
      <c r="D36" s="21"/>
      <c r="E36" s="103">
        <v>17</v>
      </c>
      <c r="F36" s="103"/>
      <c r="G36" s="7">
        <v>30614.720000000001</v>
      </c>
      <c r="H36" s="7"/>
      <c r="I36" s="7">
        <v>68889.679999999993</v>
      </c>
      <c r="J36" s="7"/>
      <c r="K36" s="7">
        <v>0</v>
      </c>
      <c r="L36" s="7"/>
      <c r="M36" s="7">
        <v>0</v>
      </c>
    </row>
    <row r="37" spans="1:13" x14ac:dyDescent="0.4">
      <c r="A37" s="21"/>
      <c r="B37" s="21"/>
      <c r="C37" s="21" t="s">
        <v>246</v>
      </c>
      <c r="D37" s="21"/>
      <c r="E37" s="103"/>
      <c r="F37" s="103"/>
      <c r="G37" s="7">
        <v>0</v>
      </c>
      <c r="H37" s="7"/>
      <c r="I37" s="7">
        <v>0</v>
      </c>
      <c r="J37" s="7"/>
      <c r="K37" s="7">
        <v>2000000</v>
      </c>
      <c r="L37" s="7"/>
      <c r="M37" s="7">
        <v>0</v>
      </c>
    </row>
    <row r="38" spans="1:13" x14ac:dyDescent="0.4">
      <c r="A38" s="21"/>
      <c r="B38" s="21"/>
      <c r="C38" s="21" t="s">
        <v>186</v>
      </c>
      <c r="D38" s="21"/>
      <c r="E38" s="103">
        <v>18</v>
      </c>
      <c r="F38" s="103"/>
      <c r="G38" s="7">
        <v>5922326.25</v>
      </c>
      <c r="H38" s="7"/>
      <c r="I38" s="7">
        <v>-17126401.210000001</v>
      </c>
      <c r="J38" s="7"/>
      <c r="K38" s="7">
        <v>16320015.52</v>
      </c>
      <c r="L38" s="7"/>
      <c r="M38" s="7">
        <v>-14257783.85</v>
      </c>
    </row>
    <row r="39" spans="1:13" x14ac:dyDescent="0.4">
      <c r="A39" s="21"/>
      <c r="B39" s="21"/>
      <c r="C39" s="21" t="s">
        <v>220</v>
      </c>
      <c r="D39" s="21"/>
      <c r="E39" s="103"/>
      <c r="F39" s="103"/>
      <c r="G39" s="7">
        <v>0</v>
      </c>
      <c r="H39" s="7"/>
      <c r="I39" s="7">
        <v>0</v>
      </c>
      <c r="J39" s="7"/>
      <c r="K39" s="7">
        <v>5026996.41</v>
      </c>
      <c r="L39" s="7"/>
      <c r="M39" s="7">
        <v>15212.58</v>
      </c>
    </row>
    <row r="40" spans="1:13" x14ac:dyDescent="0.4">
      <c r="A40" s="21"/>
      <c r="B40" s="21"/>
      <c r="C40" s="21" t="s">
        <v>50</v>
      </c>
      <c r="D40" s="21"/>
      <c r="E40" s="103"/>
      <c r="F40" s="103"/>
      <c r="G40" s="7">
        <v>-5253015.74</v>
      </c>
      <c r="H40" s="7"/>
      <c r="I40" s="7">
        <v>3967746.49</v>
      </c>
      <c r="J40" s="7"/>
      <c r="K40" s="7">
        <v>-5147735.7300000004</v>
      </c>
      <c r="L40" s="7"/>
      <c r="M40" s="7">
        <v>3911296.73</v>
      </c>
    </row>
    <row r="41" spans="1:13" x14ac:dyDescent="0.4">
      <c r="A41" s="21"/>
      <c r="B41" s="21"/>
      <c r="C41" s="21" t="s">
        <v>144</v>
      </c>
      <c r="D41" s="21"/>
      <c r="E41" s="103"/>
      <c r="F41" s="103"/>
      <c r="G41" s="55">
        <v>1460518.04</v>
      </c>
      <c r="H41" s="7"/>
      <c r="I41" s="55">
        <v>-6244142</v>
      </c>
      <c r="J41" s="7"/>
      <c r="K41" s="55">
        <v>2304026.04</v>
      </c>
      <c r="L41" s="7"/>
      <c r="M41" s="55">
        <v>-6433017</v>
      </c>
    </row>
    <row r="42" spans="1:13" s="21" customFormat="1" x14ac:dyDescent="0.4">
      <c r="B42" s="21" t="s">
        <v>70</v>
      </c>
      <c r="E42" s="103"/>
      <c r="F42" s="103"/>
      <c r="G42" s="7">
        <f>SUM(G25:G41)</f>
        <v>357962511.50999993</v>
      </c>
      <c r="H42" s="7"/>
      <c r="I42" s="7">
        <f>SUM(I25:I41)</f>
        <v>191686405.56999987</v>
      </c>
      <c r="J42" s="7"/>
      <c r="K42" s="7">
        <f>SUM(K25:K41)</f>
        <v>107757488.94999999</v>
      </c>
      <c r="L42" s="7"/>
      <c r="M42" s="7">
        <f>SUM(M25:M41)</f>
        <v>647292447.7700001</v>
      </c>
    </row>
    <row r="43" spans="1:13" s="21" customFormat="1" x14ac:dyDescent="0.4">
      <c r="C43" s="21" t="s">
        <v>71</v>
      </c>
      <c r="E43" s="103"/>
      <c r="F43" s="103"/>
      <c r="G43" s="7">
        <v>-8196536.1200000001</v>
      </c>
      <c r="H43" s="7"/>
      <c r="I43" s="7">
        <v>-8041513.9500000002</v>
      </c>
      <c r="J43" s="7"/>
      <c r="K43" s="7">
        <v>-8778385.4499999993</v>
      </c>
      <c r="L43" s="7"/>
      <c r="M43" s="7">
        <v>-8647349.5600000005</v>
      </c>
    </row>
    <row r="44" spans="1:13" s="21" customFormat="1" x14ac:dyDescent="0.4">
      <c r="C44" s="21" t="s">
        <v>72</v>
      </c>
      <c r="E44" s="103"/>
      <c r="F44" s="103"/>
      <c r="G44" s="7">
        <v>-7770140.4699999997</v>
      </c>
      <c r="H44" s="7"/>
      <c r="I44" s="7">
        <v>-74901610.530000001</v>
      </c>
      <c r="J44" s="7"/>
      <c r="K44" s="7">
        <v>-7673950.2199999997</v>
      </c>
      <c r="L44" s="7"/>
      <c r="M44" s="7">
        <v>-74650701.879999995</v>
      </c>
    </row>
    <row r="45" spans="1:13" x14ac:dyDescent="0.4">
      <c r="A45" s="21"/>
      <c r="B45" s="21"/>
      <c r="C45" s="21"/>
      <c r="D45" s="21" t="s">
        <v>73</v>
      </c>
      <c r="E45" s="103"/>
      <c r="F45" s="103"/>
      <c r="G45" s="51">
        <f>SUM(G42:G44)</f>
        <v>341995834.9199999</v>
      </c>
      <c r="H45" s="7"/>
      <c r="I45" s="51">
        <f>SUM(I42:I44)</f>
        <v>108743281.08999988</v>
      </c>
      <c r="J45" s="7"/>
      <c r="K45" s="51">
        <f>SUM(K42:K44)</f>
        <v>91305153.279999986</v>
      </c>
      <c r="L45" s="7"/>
      <c r="M45" s="51">
        <f>SUM(M42:M44)</f>
        <v>563994396.33000016</v>
      </c>
    </row>
    <row r="46" spans="1:13" ht="10.5" customHeight="1" x14ac:dyDescent="0.4">
      <c r="A46" s="21"/>
      <c r="B46" s="21"/>
      <c r="C46" s="21"/>
      <c r="D46" s="21"/>
      <c r="E46" s="103"/>
      <c r="F46" s="103"/>
      <c r="G46" s="11"/>
      <c r="H46" s="7"/>
      <c r="I46" s="11"/>
      <c r="J46" s="7"/>
      <c r="K46" s="11"/>
      <c r="L46" s="7"/>
      <c r="M46" s="11"/>
    </row>
    <row r="47" spans="1:13" x14ac:dyDescent="0.4">
      <c r="A47" s="4" t="s">
        <v>157</v>
      </c>
      <c r="B47" s="21"/>
      <c r="C47" s="21"/>
      <c r="D47" s="21"/>
      <c r="E47" s="103"/>
      <c r="F47" s="103"/>
      <c r="G47" s="11"/>
      <c r="H47" s="7"/>
      <c r="I47" s="11"/>
      <c r="J47" s="7"/>
      <c r="K47" s="11"/>
      <c r="L47" s="7"/>
      <c r="M47" s="11"/>
    </row>
    <row r="48" spans="1:13" x14ac:dyDescent="0.4">
      <c r="A48" s="4"/>
      <c r="B48" s="21"/>
      <c r="C48" s="21"/>
      <c r="D48" s="21"/>
      <c r="E48" s="103"/>
      <c r="F48" s="103"/>
      <c r="G48" s="11"/>
      <c r="H48" s="7"/>
      <c r="I48" s="11"/>
      <c r="J48" s="7"/>
      <c r="K48" s="11"/>
      <c r="L48" s="7"/>
      <c r="M48" s="11"/>
    </row>
    <row r="49" spans="1:16" x14ac:dyDescent="0.4">
      <c r="A49" s="4"/>
      <c r="B49" s="21"/>
      <c r="C49" s="21"/>
      <c r="D49" s="21"/>
      <c r="E49" s="103"/>
      <c r="F49" s="103"/>
      <c r="G49" s="11"/>
      <c r="H49" s="7"/>
      <c r="I49" s="11"/>
      <c r="J49" s="7"/>
      <c r="K49" s="11"/>
      <c r="L49" s="7"/>
      <c r="M49" s="11"/>
    </row>
    <row r="50" spans="1:16" s="4" customFormat="1" x14ac:dyDescent="0.4">
      <c r="A50" s="6"/>
      <c r="B50" s="12" t="s">
        <v>21</v>
      </c>
      <c r="C50" s="6"/>
      <c r="D50" s="12"/>
      <c r="E50" s="6"/>
      <c r="F50" s="12" t="s">
        <v>21</v>
      </c>
      <c r="G50" s="6"/>
      <c r="H50" s="6"/>
      <c r="I50" s="6"/>
      <c r="J50" s="6"/>
      <c r="K50" s="6"/>
      <c r="L50" s="6"/>
      <c r="M50" s="6"/>
      <c r="P50" s="11"/>
    </row>
    <row r="51" spans="1:16" s="4" customFormat="1" x14ac:dyDescent="0.4">
      <c r="A51" s="6"/>
      <c r="B51" s="12"/>
      <c r="C51" s="6"/>
      <c r="D51" s="12"/>
      <c r="E51" s="6"/>
      <c r="F51" s="12"/>
      <c r="G51" s="6"/>
      <c r="H51" s="6"/>
      <c r="I51" s="6"/>
      <c r="J51" s="6"/>
      <c r="K51" s="6"/>
      <c r="L51" s="6"/>
      <c r="M51" s="6"/>
      <c r="P51" s="11"/>
    </row>
    <row r="52" spans="1:16" s="4" customFormat="1" x14ac:dyDescent="0.4">
      <c r="A52" s="6"/>
      <c r="B52" s="12"/>
      <c r="C52" s="6"/>
      <c r="D52" s="12"/>
      <c r="E52" s="6"/>
      <c r="F52" s="12"/>
      <c r="G52" s="6"/>
      <c r="H52" s="6"/>
      <c r="I52" s="6"/>
      <c r="J52" s="6"/>
      <c r="K52" s="124" t="s">
        <v>161</v>
      </c>
      <c r="L52" s="124"/>
      <c r="M52" s="124"/>
      <c r="P52" s="11"/>
    </row>
    <row r="53" spans="1:16" x14ac:dyDescent="0.4">
      <c r="A53" s="115" t="s">
        <v>52</v>
      </c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</row>
    <row r="54" spans="1:16" x14ac:dyDescent="0.4">
      <c r="A54" s="116" t="s">
        <v>29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</row>
    <row r="55" spans="1:16" x14ac:dyDescent="0.4">
      <c r="A55" s="116" t="str">
        <f>+A4</f>
        <v>สำหรับงวดเก้าเดือนสิ้นสุดวันที่ 30 กันยายน 2566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</row>
    <row r="56" spans="1:16" ht="9.75" customHeight="1" x14ac:dyDescent="0.4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6" x14ac:dyDescent="0.4">
      <c r="A57" s="3"/>
      <c r="B57" s="3"/>
      <c r="C57" s="3"/>
      <c r="D57" s="3"/>
      <c r="E57" s="3"/>
      <c r="F57" s="3"/>
      <c r="G57" s="120" t="s">
        <v>13</v>
      </c>
      <c r="H57" s="120"/>
      <c r="I57" s="120"/>
      <c r="J57" s="120"/>
      <c r="K57" s="120"/>
      <c r="L57" s="120"/>
      <c r="M57" s="120"/>
    </row>
    <row r="58" spans="1:16" x14ac:dyDescent="0.4">
      <c r="G58" s="120" t="s">
        <v>34</v>
      </c>
      <c r="H58" s="120"/>
      <c r="I58" s="120"/>
      <c r="J58" s="3"/>
      <c r="K58" s="120" t="s">
        <v>35</v>
      </c>
      <c r="L58" s="120"/>
      <c r="M58" s="120"/>
    </row>
    <row r="59" spans="1:16" x14ac:dyDescent="0.4">
      <c r="G59" s="118" t="str">
        <f>+G7</f>
        <v>สำหรับงวดเก้าเดือนสิ้นสุดวันที่ 30 กันยายน</v>
      </c>
      <c r="H59" s="118"/>
      <c r="I59" s="118"/>
      <c r="J59" s="118"/>
      <c r="K59" s="118"/>
      <c r="L59" s="118"/>
      <c r="M59" s="118"/>
    </row>
    <row r="60" spans="1:16" ht="18.75" customHeight="1" x14ac:dyDescent="0.4">
      <c r="G60" s="22" t="str">
        <f>+G8</f>
        <v>2566</v>
      </c>
      <c r="H60" s="6"/>
      <c r="I60" s="22" t="str">
        <f>+I8</f>
        <v>2565</v>
      </c>
      <c r="J60" s="14"/>
      <c r="K60" s="22" t="str">
        <f>+K8</f>
        <v>2566</v>
      </c>
      <c r="L60" s="6"/>
      <c r="M60" s="22" t="str">
        <f>+M8</f>
        <v>2565</v>
      </c>
      <c r="N60" s="6"/>
      <c r="O60" s="14"/>
    </row>
    <row r="61" spans="1:16" x14ac:dyDescent="0.4">
      <c r="A61" s="21" t="s">
        <v>7</v>
      </c>
      <c r="B61" s="21"/>
      <c r="C61" s="21"/>
      <c r="D61" s="21"/>
      <c r="E61" s="103"/>
      <c r="F61" s="103"/>
      <c r="G61" s="7"/>
      <c r="H61" s="7"/>
      <c r="I61" s="7"/>
      <c r="J61" s="7"/>
      <c r="K61" s="7"/>
      <c r="L61" s="7"/>
      <c r="M61" s="7"/>
    </row>
    <row r="62" spans="1:16" ht="18" customHeight="1" x14ac:dyDescent="0.4">
      <c r="A62" s="21"/>
      <c r="B62" s="21" t="s">
        <v>248</v>
      </c>
      <c r="C62" s="21"/>
      <c r="D62" s="21"/>
      <c r="E62" s="6">
        <v>9</v>
      </c>
      <c r="F62" s="103"/>
      <c r="G62" s="7">
        <v>0</v>
      </c>
      <c r="H62" s="7"/>
      <c r="I62" s="7">
        <v>0</v>
      </c>
      <c r="J62" s="7"/>
      <c r="K62" s="7">
        <v>-40000000</v>
      </c>
      <c r="L62" s="7"/>
      <c r="M62" s="7">
        <v>0</v>
      </c>
    </row>
    <row r="63" spans="1:16" x14ac:dyDescent="0.4">
      <c r="A63" s="21"/>
      <c r="B63" s="4" t="s">
        <v>176</v>
      </c>
      <c r="C63" s="21"/>
      <c r="D63" s="21"/>
      <c r="E63" s="6">
        <v>10</v>
      </c>
      <c r="F63" s="103"/>
      <c r="G63" s="7">
        <v>-80000034.129999995</v>
      </c>
      <c r="H63" s="7"/>
      <c r="I63" s="7">
        <v>-20000076.649999999</v>
      </c>
      <c r="J63" s="7"/>
      <c r="K63" s="7">
        <v>-80000000</v>
      </c>
      <c r="L63" s="7"/>
      <c r="M63" s="7">
        <v>-20000000</v>
      </c>
    </row>
    <row r="64" spans="1:16" s="21" customFormat="1" x14ac:dyDescent="0.4">
      <c r="B64" s="21" t="s">
        <v>224</v>
      </c>
      <c r="E64" s="103" t="s">
        <v>223</v>
      </c>
      <c r="F64" s="103"/>
      <c r="G64" s="7">
        <v>-1942761.02</v>
      </c>
      <c r="H64" s="7"/>
      <c r="I64" s="7">
        <v>-43455554.789999999</v>
      </c>
      <c r="J64" s="7"/>
      <c r="K64" s="7">
        <v>-1942761.02</v>
      </c>
      <c r="L64" s="7"/>
      <c r="M64" s="7">
        <v>-6020243.4000000004</v>
      </c>
    </row>
    <row r="65" spans="1:13" s="21" customFormat="1" x14ac:dyDescent="0.4">
      <c r="B65" s="21" t="s">
        <v>222</v>
      </c>
      <c r="E65" s="103">
        <v>14</v>
      </c>
      <c r="F65" s="103"/>
      <c r="G65" s="7">
        <v>0</v>
      </c>
      <c r="H65" s="7"/>
      <c r="I65" s="7">
        <v>-2379248.92</v>
      </c>
      <c r="J65" s="7"/>
      <c r="K65" s="7">
        <v>0</v>
      </c>
      <c r="L65" s="7"/>
      <c r="M65" s="7">
        <v>-2379248.92</v>
      </c>
    </row>
    <row r="66" spans="1:13" x14ac:dyDescent="0.4">
      <c r="A66" s="21"/>
      <c r="B66" s="21" t="s">
        <v>230</v>
      </c>
      <c r="D66" s="21"/>
      <c r="E66" s="103" t="s">
        <v>208</v>
      </c>
      <c r="F66" s="103"/>
      <c r="G66" s="7">
        <v>-130000000</v>
      </c>
      <c r="H66" s="7"/>
      <c r="I66" s="7">
        <v>-14286972</v>
      </c>
      <c r="J66" s="7"/>
      <c r="K66" s="7">
        <v>-130000000</v>
      </c>
      <c r="L66" s="7"/>
      <c r="M66" s="7">
        <v>-79240000</v>
      </c>
    </row>
    <row r="67" spans="1:13" x14ac:dyDescent="0.4">
      <c r="A67" s="21"/>
      <c r="B67" s="21" t="s">
        <v>152</v>
      </c>
      <c r="D67" s="21"/>
      <c r="E67" s="101">
        <v>2.2999999999999998</v>
      </c>
      <c r="F67" s="103"/>
      <c r="G67" s="7">
        <v>0</v>
      </c>
      <c r="H67" s="7"/>
      <c r="I67" s="7">
        <v>0</v>
      </c>
      <c r="J67" s="7"/>
      <c r="K67" s="7">
        <v>298066018.20999998</v>
      </c>
      <c r="L67" s="7"/>
      <c r="M67" s="7">
        <v>-473682373.5</v>
      </c>
    </row>
    <row r="68" spans="1:13" x14ac:dyDescent="0.4">
      <c r="A68" s="21"/>
      <c r="B68" s="21" t="s">
        <v>151</v>
      </c>
      <c r="D68" s="21"/>
      <c r="E68" s="101"/>
      <c r="F68" s="103"/>
      <c r="G68" s="7">
        <v>5000000</v>
      </c>
      <c r="H68" s="7"/>
      <c r="I68" s="7">
        <v>4593856.05</v>
      </c>
      <c r="J68" s="7"/>
      <c r="K68" s="7">
        <v>5000000</v>
      </c>
      <c r="L68" s="7"/>
      <c r="M68" s="7">
        <v>3518937.9</v>
      </c>
    </row>
    <row r="69" spans="1:13" hidden="1" x14ac:dyDescent="0.4">
      <c r="A69" s="21"/>
      <c r="B69" s="21" t="s">
        <v>154</v>
      </c>
      <c r="C69" s="21"/>
      <c r="D69" s="21"/>
      <c r="F69" s="103"/>
      <c r="G69" s="7">
        <v>0</v>
      </c>
      <c r="H69" s="7"/>
      <c r="I69" s="7">
        <v>0</v>
      </c>
      <c r="J69" s="7"/>
      <c r="K69" s="7">
        <v>0</v>
      </c>
      <c r="L69" s="7"/>
      <c r="M69" s="7">
        <v>0</v>
      </c>
    </row>
    <row r="70" spans="1:13" x14ac:dyDescent="0.4">
      <c r="A70" s="21"/>
      <c r="B70" s="21"/>
      <c r="C70" s="21"/>
      <c r="D70" s="21" t="s">
        <v>67</v>
      </c>
      <c r="E70" s="103"/>
      <c r="F70" s="103"/>
      <c r="G70" s="51">
        <f>SUM(G62:G69)</f>
        <v>-206942795.14999998</v>
      </c>
      <c r="H70" s="11"/>
      <c r="I70" s="51">
        <f>SUM(I62:I69)</f>
        <v>-75527996.310000002</v>
      </c>
      <c r="J70" s="11"/>
      <c r="K70" s="51">
        <f>SUM(K62:K69)</f>
        <v>51123257.189999998</v>
      </c>
      <c r="L70" s="11"/>
      <c r="M70" s="51">
        <f>SUM(M62:M69)</f>
        <v>-577802927.91999996</v>
      </c>
    </row>
    <row r="71" spans="1:13" x14ac:dyDescent="0.4">
      <c r="A71" s="21" t="s">
        <v>11</v>
      </c>
      <c r="B71" s="21"/>
      <c r="C71" s="21"/>
      <c r="D71" s="21"/>
      <c r="E71" s="103"/>
      <c r="F71" s="103"/>
      <c r="G71" s="11"/>
      <c r="H71" s="11"/>
      <c r="I71" s="11"/>
      <c r="J71" s="11"/>
      <c r="K71" s="11"/>
      <c r="L71" s="11"/>
      <c r="M71" s="11"/>
    </row>
    <row r="72" spans="1:13" s="21" customFormat="1" x14ac:dyDescent="0.4">
      <c r="B72" s="21" t="s">
        <v>153</v>
      </c>
      <c r="E72" s="103">
        <v>16</v>
      </c>
      <c r="F72" s="103"/>
      <c r="G72" s="7">
        <v>-50000000</v>
      </c>
      <c r="H72" s="7"/>
      <c r="I72" s="7">
        <v>75000000</v>
      </c>
      <c r="J72" s="7"/>
      <c r="K72" s="7">
        <v>-50000000</v>
      </c>
      <c r="L72" s="7"/>
      <c r="M72" s="7">
        <v>75000000</v>
      </c>
    </row>
    <row r="73" spans="1:13" s="21" customFormat="1" x14ac:dyDescent="0.4">
      <c r="B73" s="4" t="s">
        <v>139</v>
      </c>
      <c r="E73" s="103">
        <v>21</v>
      </c>
      <c r="F73" s="103"/>
      <c r="G73" s="11">
        <v>0</v>
      </c>
      <c r="H73" s="7"/>
      <c r="I73" s="11">
        <v>46185626.900000006</v>
      </c>
      <c r="J73" s="7"/>
      <c r="K73" s="11">
        <v>0</v>
      </c>
      <c r="L73" s="7"/>
      <c r="M73" s="11">
        <v>46185626.900000006</v>
      </c>
    </row>
    <row r="74" spans="1:13" s="21" customFormat="1" x14ac:dyDescent="0.4">
      <c r="B74" s="4" t="s">
        <v>169</v>
      </c>
      <c r="E74" s="101"/>
      <c r="F74" s="103"/>
      <c r="G74" s="7"/>
      <c r="H74" s="7"/>
      <c r="I74" s="7"/>
      <c r="J74" s="7"/>
      <c r="K74" s="11"/>
      <c r="L74" s="7"/>
      <c r="M74" s="11"/>
    </row>
    <row r="75" spans="1:13" s="21" customFormat="1" x14ac:dyDescent="0.4">
      <c r="B75" s="4"/>
      <c r="C75" s="21" t="s">
        <v>170</v>
      </c>
      <c r="E75" s="101"/>
      <c r="F75" s="103"/>
      <c r="G75" s="11">
        <v>0</v>
      </c>
      <c r="H75" s="11"/>
      <c r="I75" s="11">
        <v>-29008465.079999998</v>
      </c>
      <c r="J75" s="11"/>
      <c r="K75" s="11">
        <v>0</v>
      </c>
      <c r="L75" s="11"/>
      <c r="M75" s="11">
        <v>-29008465.079999998</v>
      </c>
    </row>
    <row r="76" spans="1:13" s="21" customFormat="1" x14ac:dyDescent="0.4">
      <c r="B76" s="4" t="s">
        <v>209</v>
      </c>
      <c r="E76" s="103">
        <v>24</v>
      </c>
      <c r="F76" s="103"/>
      <c r="G76" s="11">
        <v>-116437235.14</v>
      </c>
      <c r="H76" s="11"/>
      <c r="I76" s="11">
        <v>-193345028.75999999</v>
      </c>
      <c r="J76" s="11"/>
      <c r="K76" s="11">
        <v>-116437235.14</v>
      </c>
      <c r="L76" s="11"/>
      <c r="M76" s="11">
        <v>-193345028.75999999</v>
      </c>
    </row>
    <row r="77" spans="1:13" s="21" customFormat="1" x14ac:dyDescent="0.4">
      <c r="B77" s="4" t="s">
        <v>210</v>
      </c>
      <c r="E77" s="103"/>
      <c r="F77" s="103"/>
      <c r="G77" s="55">
        <v>0</v>
      </c>
      <c r="H77" s="7"/>
      <c r="I77" s="55">
        <v>-108284198.40000001</v>
      </c>
      <c r="J77" s="7"/>
      <c r="K77" s="55">
        <v>0</v>
      </c>
      <c r="L77" s="7"/>
      <c r="M77" s="55">
        <v>0</v>
      </c>
    </row>
    <row r="78" spans="1:13" x14ac:dyDescent="0.4">
      <c r="A78" s="21"/>
      <c r="B78" s="21"/>
      <c r="C78" s="21"/>
      <c r="D78" s="21" t="s">
        <v>68</v>
      </c>
      <c r="E78" s="103"/>
      <c r="F78" s="103"/>
      <c r="G78" s="55">
        <f>SUM(G72:G77)</f>
        <v>-166437235.13999999</v>
      </c>
      <c r="H78" s="11"/>
      <c r="I78" s="55">
        <f>SUM(I72:I77)</f>
        <v>-209452065.33999997</v>
      </c>
      <c r="J78" s="11"/>
      <c r="K78" s="55">
        <f>SUM(K72:K77)</f>
        <v>-166437235.13999999</v>
      </c>
      <c r="L78" s="11"/>
      <c r="M78" s="55">
        <f>SUM(M72:M77)</f>
        <v>-101167866.93999998</v>
      </c>
    </row>
    <row r="79" spans="1:13" x14ac:dyDescent="0.4">
      <c r="A79" s="21" t="s">
        <v>53</v>
      </c>
      <c r="B79" s="21"/>
      <c r="C79" s="21"/>
      <c r="D79" s="21"/>
      <c r="E79" s="103"/>
      <c r="F79" s="103"/>
      <c r="G79" s="51">
        <v>-6294089.4800000004</v>
      </c>
      <c r="H79" s="11"/>
      <c r="I79" s="51">
        <v>16032320.710000001</v>
      </c>
      <c r="J79" s="11"/>
      <c r="K79" s="55">
        <v>0</v>
      </c>
      <c r="L79" s="11"/>
      <c r="M79" s="55">
        <v>0</v>
      </c>
    </row>
    <row r="80" spans="1:13" x14ac:dyDescent="0.4">
      <c r="A80" s="21" t="s">
        <v>12</v>
      </c>
      <c r="B80" s="21"/>
      <c r="C80" s="21"/>
      <c r="D80" s="21"/>
      <c r="E80" s="103"/>
      <c r="F80" s="103"/>
      <c r="G80" s="68">
        <f>+G78+G70+G45+G79</f>
        <v>-37678284.850000069</v>
      </c>
      <c r="H80" s="7"/>
      <c r="I80" s="68">
        <f>+I78+I70+I45+I79</f>
        <v>-160204459.85000008</v>
      </c>
      <c r="J80" s="11"/>
      <c r="K80" s="54">
        <f>+K78+K70+K45+K79</f>
        <v>-24008824.670000002</v>
      </c>
      <c r="L80" s="11"/>
      <c r="M80" s="54">
        <f>+M78+M70+M45+M79</f>
        <v>-114976398.52999973</v>
      </c>
    </row>
    <row r="81" spans="1:16" x14ac:dyDescent="0.4">
      <c r="A81" s="21" t="s">
        <v>174</v>
      </c>
      <c r="B81" s="21"/>
      <c r="C81" s="21"/>
      <c r="D81" s="21"/>
      <c r="E81" s="103"/>
      <c r="F81" s="103"/>
      <c r="G81" s="49">
        <v>193802583.52000001</v>
      </c>
      <c r="H81" s="7"/>
      <c r="I81" s="49">
        <v>341495631.25999999</v>
      </c>
      <c r="J81" s="7"/>
      <c r="K81" s="7">
        <v>58130055.630000003</v>
      </c>
      <c r="L81" s="7"/>
      <c r="M81" s="7">
        <v>144066303.36000001</v>
      </c>
      <c r="O81" s="5">
        <f>-G81+'งบแสดงฐานะการเงิน Q3_66'!H12</f>
        <v>0</v>
      </c>
      <c r="P81" s="10">
        <f>K81-'งบแสดงฐานะการเงิน Q3_66'!L12</f>
        <v>0</v>
      </c>
    </row>
    <row r="82" spans="1:16" ht="18.75" thickBot="1" x14ac:dyDescent="0.45">
      <c r="A82" s="21" t="s">
        <v>175</v>
      </c>
      <c r="B82" s="21"/>
      <c r="C82" s="21"/>
      <c r="D82" s="21"/>
      <c r="E82" s="103"/>
      <c r="F82" s="103"/>
      <c r="G82" s="52">
        <f>SUM(G80:G81)</f>
        <v>156124298.66999996</v>
      </c>
      <c r="H82" s="7"/>
      <c r="I82" s="52">
        <f>SUM(I80:I81)</f>
        <v>181291171.40999991</v>
      </c>
      <c r="J82" s="7"/>
      <c r="K82" s="52">
        <f>SUM(K80:K81)</f>
        <v>34121230.960000001</v>
      </c>
      <c r="L82" s="7"/>
      <c r="M82" s="52">
        <f>SUM(M80:M81)</f>
        <v>29089904.830000281</v>
      </c>
      <c r="O82" s="10">
        <f>G82-'งบแสดงฐานะการเงิน Q3_66'!F12</f>
        <v>0</v>
      </c>
      <c r="P82" s="10">
        <f>K82-'งบแสดงฐานะการเงิน Q3_66'!J12</f>
        <v>0</v>
      </c>
    </row>
    <row r="83" spans="1:16" ht="18.75" thickTop="1" x14ac:dyDescent="0.4">
      <c r="A83" s="21"/>
      <c r="B83" s="21"/>
      <c r="C83" s="21"/>
      <c r="D83" s="21"/>
      <c r="E83" s="103"/>
      <c r="F83" s="103"/>
      <c r="G83" s="11"/>
      <c r="H83" s="7"/>
      <c r="I83" s="11"/>
      <c r="J83" s="7"/>
      <c r="K83" s="11"/>
      <c r="L83" s="7"/>
      <c r="M83" s="11"/>
    </row>
    <row r="84" spans="1:16" x14ac:dyDescent="0.4">
      <c r="A84" s="21" t="s">
        <v>229</v>
      </c>
      <c r="B84" s="92"/>
      <c r="C84" s="46"/>
      <c r="D84" s="92"/>
      <c r="E84" s="92"/>
      <c r="F84" s="92"/>
      <c r="G84" s="93"/>
      <c r="H84" s="92"/>
      <c r="I84" s="93"/>
      <c r="J84" s="92"/>
      <c r="K84" s="93"/>
      <c r="L84" s="92"/>
      <c r="M84" s="93"/>
    </row>
    <row r="85" spans="1:16" s="46" customFormat="1" x14ac:dyDescent="0.4">
      <c r="B85" s="21" t="s">
        <v>200</v>
      </c>
      <c r="C85" s="4"/>
      <c r="D85" s="48"/>
      <c r="E85" s="92"/>
      <c r="F85" s="92"/>
      <c r="G85" s="110">
        <v>0</v>
      </c>
      <c r="H85" s="92"/>
      <c r="I85" s="93">
        <v>64953028</v>
      </c>
      <c r="J85" s="47"/>
      <c r="K85" s="7">
        <v>0</v>
      </c>
      <c r="L85" s="47"/>
      <c r="M85" s="7">
        <v>0</v>
      </c>
    </row>
    <row r="86" spans="1:16" s="46" customFormat="1" x14ac:dyDescent="0.4">
      <c r="B86" s="21" t="s">
        <v>201</v>
      </c>
      <c r="C86" s="21"/>
      <c r="D86" s="48"/>
      <c r="E86" s="92"/>
      <c r="F86" s="92"/>
      <c r="G86" s="110">
        <v>0</v>
      </c>
      <c r="H86" s="92"/>
      <c r="I86" s="48">
        <v>-64953028</v>
      </c>
      <c r="J86" s="47"/>
      <c r="K86" s="7">
        <v>0</v>
      </c>
      <c r="L86" s="47"/>
      <c r="M86" s="7">
        <v>0</v>
      </c>
    </row>
    <row r="87" spans="1:16" s="46" customFormat="1" x14ac:dyDescent="0.4">
      <c r="A87" s="10"/>
      <c r="B87" s="21" t="s">
        <v>245</v>
      </c>
      <c r="C87" s="21"/>
      <c r="D87" s="94"/>
      <c r="E87" s="95"/>
      <c r="F87" s="95"/>
      <c r="G87" s="49">
        <v>190420399.13999999</v>
      </c>
      <c r="H87" s="50"/>
      <c r="I87" s="49">
        <v>-105567664.45</v>
      </c>
      <c r="J87" s="34"/>
      <c r="K87" s="7">
        <v>4382.95</v>
      </c>
      <c r="L87" s="34"/>
      <c r="M87" s="7">
        <v>298105.77</v>
      </c>
    </row>
    <row r="88" spans="1:16" s="46" customFormat="1" x14ac:dyDescent="0.4">
      <c r="A88" s="10"/>
      <c r="B88" s="21" t="s">
        <v>228</v>
      </c>
      <c r="C88" s="21"/>
      <c r="D88" s="94"/>
      <c r="E88" s="95"/>
      <c r="F88" s="95"/>
      <c r="G88" s="110">
        <v>0</v>
      </c>
      <c r="H88" s="92"/>
      <c r="I88" s="93">
        <v>104835850.84</v>
      </c>
      <c r="J88" s="92"/>
      <c r="K88" s="110">
        <v>0</v>
      </c>
      <c r="L88" s="92"/>
      <c r="M88" s="93">
        <v>104835850.84</v>
      </c>
    </row>
    <row r="89" spans="1:16" s="46" customFormat="1" x14ac:dyDescent="0.4">
      <c r="B89" s="4"/>
      <c r="D89" s="92"/>
      <c r="E89" s="96"/>
      <c r="F89" s="92"/>
      <c r="G89" s="47"/>
      <c r="H89" s="92"/>
      <c r="I89" s="47"/>
      <c r="J89" s="92"/>
      <c r="K89" s="7"/>
      <c r="L89" s="92"/>
      <c r="M89" s="7"/>
    </row>
    <row r="90" spans="1:16" s="46" customFormat="1" x14ac:dyDescent="0.4">
      <c r="B90" s="92"/>
      <c r="D90" s="92"/>
      <c r="E90" s="96"/>
      <c r="F90" s="92"/>
      <c r="G90" s="93"/>
      <c r="H90" s="92"/>
      <c r="I90" s="93"/>
      <c r="J90" s="92"/>
      <c r="K90" s="7"/>
      <c r="L90" s="92"/>
      <c r="M90" s="7"/>
    </row>
    <row r="91" spans="1:16" s="46" customFormat="1" x14ac:dyDescent="0.4"/>
    <row r="92" spans="1:16" s="46" customFormat="1" x14ac:dyDescent="0.4">
      <c r="A92" s="4" t="s">
        <v>157</v>
      </c>
      <c r="B92" s="92"/>
      <c r="D92" s="92"/>
      <c r="E92" s="92"/>
      <c r="F92" s="92"/>
      <c r="G92" s="93"/>
      <c r="H92" s="92"/>
      <c r="I92" s="47"/>
      <c r="J92" s="92"/>
      <c r="K92" s="93"/>
      <c r="L92" s="92"/>
      <c r="M92" s="93"/>
    </row>
    <row r="93" spans="1:16" s="46" customFormat="1" x14ac:dyDescent="0.4">
      <c r="B93" s="92"/>
      <c r="D93" s="92"/>
      <c r="E93" s="92"/>
      <c r="F93" s="92"/>
      <c r="G93" s="93"/>
      <c r="H93" s="92"/>
      <c r="I93" s="47"/>
      <c r="J93" s="92"/>
      <c r="K93" s="93"/>
      <c r="L93" s="92"/>
      <c r="M93" s="93"/>
    </row>
    <row r="95" spans="1:16" x14ac:dyDescent="0.4">
      <c r="A95" s="4"/>
    </row>
    <row r="96" spans="1:16" x14ac:dyDescent="0.4">
      <c r="A96" s="4"/>
    </row>
    <row r="97" spans="1:16" x14ac:dyDescent="0.4">
      <c r="A97" s="4"/>
    </row>
    <row r="98" spans="1:16" s="4" customFormat="1" x14ac:dyDescent="0.4">
      <c r="A98" s="6"/>
      <c r="B98" s="12" t="s">
        <v>21</v>
      </c>
      <c r="C98" s="6"/>
      <c r="D98" s="12"/>
      <c r="E98" s="6"/>
      <c r="F98" s="12" t="s">
        <v>21</v>
      </c>
      <c r="G98" s="6"/>
      <c r="H98" s="6"/>
      <c r="I98" s="6"/>
      <c r="J98" s="6"/>
      <c r="K98" s="6"/>
      <c r="L98" s="6"/>
      <c r="M98" s="6"/>
      <c r="P98" s="11"/>
    </row>
    <row r="99" spans="1:16" x14ac:dyDescent="0.4">
      <c r="E99" s="106"/>
      <c r="O99" s="38"/>
    </row>
    <row r="100" spans="1:16" x14ac:dyDescent="0.4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</row>
    <row r="101" spans="1:16" ht="16.5" customHeight="1" x14ac:dyDescent="0.4">
      <c r="A101" s="4"/>
      <c r="D101" s="8" t="s">
        <v>59</v>
      </c>
      <c r="E101" s="3"/>
      <c r="F101" s="3"/>
      <c r="G101" s="7">
        <v>156124298.66999999</v>
      </c>
      <c r="H101" s="11"/>
      <c r="I101" s="7">
        <v>181291171.41</v>
      </c>
      <c r="J101" s="11"/>
      <c r="K101" s="7">
        <v>34121230.960000001</v>
      </c>
      <c r="L101" s="7"/>
      <c r="M101" s="7">
        <v>29089904.829999998</v>
      </c>
    </row>
    <row r="102" spans="1:16" ht="16.5" customHeight="1" x14ac:dyDescent="0.4">
      <c r="A102" s="4"/>
      <c r="D102" s="8" t="s">
        <v>60</v>
      </c>
      <c r="E102" s="3"/>
      <c r="F102" s="3"/>
      <c r="G102" s="7">
        <f>+G101-G82</f>
        <v>0</v>
      </c>
      <c r="H102" s="7"/>
      <c r="I102" s="7">
        <f>+I101-I82</f>
        <v>0</v>
      </c>
      <c r="J102" s="7"/>
      <c r="K102" s="7">
        <f>+K101-K82</f>
        <v>0</v>
      </c>
      <c r="L102" s="7"/>
      <c r="M102" s="7">
        <f>+M101-M82</f>
        <v>-2.8312206268310547E-7</v>
      </c>
    </row>
    <row r="103" spans="1:16" ht="16.5" customHeight="1" x14ac:dyDescent="0.4">
      <c r="A103" s="4"/>
      <c r="E103" s="3"/>
      <c r="F103" s="3"/>
    </row>
    <row r="104" spans="1:16" x14ac:dyDescent="0.4">
      <c r="E104" s="3"/>
      <c r="F104" s="3"/>
    </row>
    <row r="105" spans="1:16" x14ac:dyDescent="0.4">
      <c r="E105" s="3"/>
      <c r="F105" s="3"/>
    </row>
    <row r="106" spans="1:16" x14ac:dyDescent="0.4">
      <c r="E106" s="3"/>
      <c r="F106" s="3"/>
    </row>
    <row r="107" spans="1:16" x14ac:dyDescent="0.4">
      <c r="E107" s="3"/>
      <c r="F107" s="3"/>
    </row>
    <row r="108" spans="1:16" x14ac:dyDescent="0.4">
      <c r="E108" s="3"/>
      <c r="F108" s="3"/>
    </row>
    <row r="109" spans="1:16" x14ac:dyDescent="0.4">
      <c r="E109" s="3"/>
      <c r="F109" s="3"/>
    </row>
    <row r="110" spans="1:16" x14ac:dyDescent="0.4">
      <c r="E110" s="3"/>
      <c r="F110" s="3"/>
    </row>
    <row r="111" spans="1:16" x14ac:dyDescent="0.4">
      <c r="E111" s="3"/>
      <c r="F111" s="3"/>
    </row>
    <row r="112" spans="1:16" x14ac:dyDescent="0.4">
      <c r="E112" s="3"/>
      <c r="F112" s="3"/>
    </row>
    <row r="113" spans="5:6" x14ac:dyDescent="0.4">
      <c r="E113" s="3"/>
      <c r="F113" s="3"/>
    </row>
    <row r="114" spans="5:6" x14ac:dyDescent="0.4">
      <c r="E114" s="3"/>
      <c r="F114" s="3"/>
    </row>
    <row r="115" spans="5:6" x14ac:dyDescent="0.4">
      <c r="E115" s="3"/>
      <c r="F115" s="3"/>
    </row>
    <row r="116" spans="5:6" x14ac:dyDescent="0.4">
      <c r="E116" s="3"/>
      <c r="F116" s="3"/>
    </row>
    <row r="117" spans="5:6" x14ac:dyDescent="0.4">
      <c r="E117" s="3"/>
      <c r="F117" s="3"/>
    </row>
    <row r="118" spans="5:6" x14ac:dyDescent="0.4">
      <c r="E118" s="3"/>
      <c r="F118" s="3"/>
    </row>
    <row r="119" spans="5:6" x14ac:dyDescent="0.4">
      <c r="E119" s="3"/>
      <c r="F119" s="3"/>
    </row>
    <row r="120" spans="5:6" x14ac:dyDescent="0.4">
      <c r="E120" s="3"/>
      <c r="F120" s="3"/>
    </row>
    <row r="121" spans="5:6" x14ac:dyDescent="0.4">
      <c r="E121" s="3"/>
      <c r="F121" s="3"/>
    </row>
    <row r="122" spans="5:6" x14ac:dyDescent="0.4">
      <c r="E122" s="3"/>
      <c r="F122" s="3"/>
    </row>
    <row r="123" spans="5:6" x14ac:dyDescent="0.4">
      <c r="E123" s="3"/>
      <c r="F123" s="3"/>
    </row>
    <row r="124" spans="5:6" x14ac:dyDescent="0.4">
      <c r="E124" s="3"/>
      <c r="F124" s="3"/>
    </row>
    <row r="125" spans="5:6" x14ac:dyDescent="0.4">
      <c r="E125" s="3"/>
      <c r="F125" s="3"/>
    </row>
    <row r="126" spans="5:6" x14ac:dyDescent="0.4">
      <c r="E126" s="3"/>
      <c r="F126" s="3"/>
    </row>
    <row r="127" spans="5:6" x14ac:dyDescent="0.4">
      <c r="E127" s="3"/>
      <c r="F127" s="3"/>
    </row>
    <row r="128" spans="5:6" x14ac:dyDescent="0.4">
      <c r="E128" s="3"/>
      <c r="F128" s="3"/>
    </row>
    <row r="129" spans="5:6" x14ac:dyDescent="0.4">
      <c r="E129" s="3"/>
      <c r="F129" s="3"/>
    </row>
    <row r="130" spans="5:6" x14ac:dyDescent="0.4">
      <c r="E130" s="3"/>
      <c r="F130" s="3"/>
    </row>
    <row r="131" spans="5:6" x14ac:dyDescent="0.4">
      <c r="E131" s="3"/>
      <c r="F131" s="3"/>
    </row>
    <row r="132" spans="5:6" x14ac:dyDescent="0.4">
      <c r="E132" s="3"/>
      <c r="F132" s="3"/>
    </row>
    <row r="133" spans="5:6" x14ac:dyDescent="0.4">
      <c r="E133" s="3"/>
      <c r="F133" s="3"/>
    </row>
  </sheetData>
  <mergeCells count="17">
    <mergeCell ref="G5:M5"/>
    <mergeCell ref="G6:I6"/>
    <mergeCell ref="K1:M1"/>
    <mergeCell ref="K52:M52"/>
    <mergeCell ref="G7:M7"/>
    <mergeCell ref="A4:M4"/>
    <mergeCell ref="A2:M2"/>
    <mergeCell ref="A3:M3"/>
    <mergeCell ref="K6:M6"/>
    <mergeCell ref="A100:M100"/>
    <mergeCell ref="G58:I58"/>
    <mergeCell ref="A53:M53"/>
    <mergeCell ref="A54:M54"/>
    <mergeCell ref="K58:M58"/>
    <mergeCell ref="G57:M57"/>
    <mergeCell ref="A55:M55"/>
    <mergeCell ref="G59:M59"/>
  </mergeCells>
  <phoneticPr fontId="0" type="noConversion"/>
  <pageMargins left="0.55118110236220474" right="0" top="0.6692913385826772" bottom="0" header="0.35433070866141736" footer="0"/>
  <pageSetup paperSize="9" scale="93" firstPageNumber="10" fitToHeight="2" orientation="portrait" useFirstPageNumber="1" r:id="rId1"/>
  <headerFooter alignWithMargins="0">
    <oddFooter>&amp;C&amp;"Angsana New,Regular"&amp;12&amp;P</oddFooter>
  </headerFooter>
  <rowBreaks count="1" manualBreakCount="1">
    <brk id="50" max="12" man="1"/>
  </rowBreaks>
  <ignoredErrors>
    <ignoredError sqref="H60 J60 L8 J8 H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Q3_66</vt:lpstr>
      <vt:lpstr>งบกำไรขาดทุน Q3_66</vt:lpstr>
      <vt:lpstr>เปลี่ยนแปลงรวม</vt:lpstr>
      <vt:lpstr>เปลี่ยนแปลงเฉพาะ</vt:lpstr>
      <vt:lpstr>งบกระแส</vt:lpstr>
      <vt:lpstr>'งบแสดงฐานะการเงิน Q3_66'!chaiyut</vt:lpstr>
      <vt:lpstr>'งบกำไรขาดทุน Q3_66'!chaiyut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Q3_66'!Print_Area</vt:lpstr>
      <vt:lpstr>งบกระแส!Print_Area</vt:lpstr>
      <vt:lpstr>'งบกำไรขาดทุน Q3_66'!Print_Area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2023-11-09T01:52:20Z</cp:lastPrinted>
  <dcterms:created xsi:type="dcterms:W3CDTF">2003-04-30T06:44:25Z</dcterms:created>
  <dcterms:modified xsi:type="dcterms:W3CDTF">2023-11-09T06:48:33Z</dcterms:modified>
</cp:coreProperties>
</file>