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1-2024 - Land\"/>
    </mc:Choice>
  </mc:AlternateContent>
  <xr:revisionPtr revIDLastSave="0" documentId="13_ncr:1_{DE543598-38B1-4F82-9A33-BBB1D30A29C8}" xr6:coauthVersionLast="47" xr6:coauthVersionMax="47" xr10:uidLastSave="{00000000-0000-0000-0000-000000000000}"/>
  <bookViews>
    <workbookView xWindow="-120" yWindow="-120" windowWidth="29040" windowHeight="15840" tabRatio="867" xr2:uid="{00000000-000D-0000-FFFF-FFFF00000000}"/>
  </bookViews>
  <sheets>
    <sheet name="งบฐานะการเงิน Q1_67" sheetId="53" r:id="rId1"/>
    <sheet name="เปลี่ยนแปลงรวม" sheetId="49" r:id="rId2"/>
    <sheet name="เปลี่ยนแปลงเฉพาะ" sheetId="48" r:id="rId3"/>
    <sheet name="งบกำไรขาดทุน Q1_67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3">'งบกำไรขาดทุน Q1_67'!$A$1:$L$95</definedName>
    <definedName name="chaiyut" localSheetId="0">'งบฐานะการเงิน Q1_67'!$A$1:$L$137</definedName>
    <definedName name="_xlnm.Database">#REF!</definedName>
    <definedName name="OLE_LINK3" localSheetId="4">งบกระแส!$A$100</definedName>
    <definedName name="prattana" localSheetId="4">งบกระแส!$A$1:$M$101</definedName>
    <definedName name="_xlnm.Print_Area" localSheetId="2">เปลี่ยนแปลงเฉพาะ!$A$1:$V$41</definedName>
    <definedName name="_xlnm.Print_Area" localSheetId="1">เปลี่ยนแปลงรวม!$A$1:$AB$42</definedName>
    <definedName name="_xlnm.Print_Area" localSheetId="4">งบกระแส!$A$1:$M$101</definedName>
    <definedName name="_xlnm.Print_Area" localSheetId="3">'งบกำไรขาดทุน Q1_67'!$A$1:$L$95</definedName>
    <definedName name="_xlnm.Print_Area" localSheetId="0">'งบฐานะการเงิน Q1_67'!$A$1:$L$136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50" l="1"/>
  <c r="J78" i="53" l="1"/>
  <c r="V14" i="48" l="1"/>
  <c r="V13" i="49" l="1"/>
  <c r="X13" i="49" s="1"/>
  <c r="L81" i="53" l="1"/>
  <c r="L75" i="53"/>
  <c r="H81" i="53"/>
  <c r="H75" i="53"/>
  <c r="L43" i="53"/>
  <c r="L29" i="53"/>
  <c r="L7" i="53"/>
  <c r="H43" i="53"/>
  <c r="H29" i="53"/>
  <c r="L44" i="53" l="1"/>
  <c r="H83" i="53"/>
  <c r="L83" i="53"/>
  <c r="H44" i="53"/>
  <c r="V19" i="48" l="1"/>
  <c r="V18" i="48"/>
  <c r="R18" i="48"/>
  <c r="V17" i="48"/>
  <c r="V18" i="49"/>
  <c r="X18" i="49" s="1"/>
  <c r="AB18" i="49" s="1"/>
  <c r="V17" i="49"/>
  <c r="X17" i="49" s="1"/>
  <c r="AB17" i="49" s="1"/>
  <c r="V16" i="49"/>
  <c r="X16" i="49" s="1"/>
  <c r="AB16" i="49" s="1"/>
  <c r="AB13" i="49"/>
  <c r="M81" i="52"/>
  <c r="M71" i="52"/>
  <c r="I81" i="52"/>
  <c r="I71" i="52"/>
  <c r="M8" i="52"/>
  <c r="L27" i="50"/>
  <c r="L21" i="50"/>
  <c r="L8" i="50"/>
  <c r="H27" i="50"/>
  <c r="H21" i="50"/>
  <c r="L28" i="50" l="1"/>
  <c r="L31" i="50" s="1"/>
  <c r="L33" i="50" s="1"/>
  <c r="H28" i="50"/>
  <c r="H31" i="50" s="1"/>
  <c r="H33" i="50" s="1"/>
  <c r="H35" i="50" s="1"/>
  <c r="H42" i="50" l="1"/>
  <c r="H39" i="50"/>
  <c r="H37" i="50"/>
  <c r="I11" i="52"/>
  <c r="I27" i="52" s="1"/>
  <c r="I44" i="52" s="1"/>
  <c r="I47" i="52" s="1"/>
  <c r="I84" i="52" s="1"/>
  <c r="I86" i="52" s="1"/>
  <c r="L35" i="50"/>
  <c r="M11" i="52"/>
  <c r="M27" i="52" s="1"/>
  <c r="M44" i="52" s="1"/>
  <c r="M47" i="52" s="1"/>
  <c r="M84" i="52" s="1"/>
  <c r="M86" i="52" s="1"/>
  <c r="L42" i="50" l="1"/>
  <c r="L39" i="50"/>
  <c r="L37" i="50"/>
  <c r="R20" i="49" l="1"/>
  <c r="T22" i="49"/>
  <c r="T20" i="49" s="1"/>
  <c r="P19" i="49"/>
  <c r="R31" i="48"/>
  <c r="T23" i="48"/>
  <c r="T21" i="48" s="1"/>
  <c r="R20" i="48"/>
  <c r="K103" i="52" l="1"/>
  <c r="G103" i="52"/>
  <c r="R21" i="48" l="1"/>
  <c r="V31" i="48"/>
  <c r="P20" i="49" l="1"/>
  <c r="F29" i="53" l="1"/>
  <c r="P30" i="49"/>
  <c r="V19" i="49"/>
  <c r="J29" i="53" l="1"/>
  <c r="X19" i="49"/>
  <c r="AB19" i="49" s="1"/>
  <c r="R33" i="48" l="1"/>
  <c r="V33" i="48" s="1"/>
  <c r="V30" i="48"/>
  <c r="V30" i="49"/>
  <c r="X30" i="49" s="1"/>
  <c r="AB30" i="49" s="1"/>
  <c r="L71" i="50"/>
  <c r="L65" i="50"/>
  <c r="H71" i="50"/>
  <c r="H65" i="50"/>
  <c r="F27" i="50" l="1"/>
  <c r="J27" i="50"/>
  <c r="T33" i="49"/>
  <c r="T31" i="49" s="1"/>
  <c r="F75" i="53"/>
  <c r="V23" i="48"/>
  <c r="K8" i="52"/>
  <c r="K60" i="52" s="1"/>
  <c r="M60" i="52"/>
  <c r="L58" i="50"/>
  <c r="P85" i="52"/>
  <c r="L56" i="53"/>
  <c r="L102" i="53" s="1"/>
  <c r="J21" i="50"/>
  <c r="K71" i="52"/>
  <c r="J75" i="53"/>
  <c r="F43" i="53"/>
  <c r="J43" i="53"/>
  <c r="Z31" i="49"/>
  <c r="Z35" i="49" s="1"/>
  <c r="F116" i="53" s="1"/>
  <c r="J8" i="50"/>
  <c r="J58" i="50" s="1"/>
  <c r="F81" i="53"/>
  <c r="J81" i="53"/>
  <c r="A4" i="52"/>
  <c r="A56" i="52" s="1"/>
  <c r="K7" i="52"/>
  <c r="K59" i="52" s="1"/>
  <c r="G59" i="52"/>
  <c r="G60" i="52"/>
  <c r="I60" i="52"/>
  <c r="G71" i="52"/>
  <c r="G81" i="52"/>
  <c r="K81" i="52"/>
  <c r="O85" i="52"/>
  <c r="V20" i="48"/>
  <c r="D25" i="48"/>
  <c r="F25" i="48"/>
  <c r="H25" i="48"/>
  <c r="P25" i="48"/>
  <c r="V27" i="48"/>
  <c r="D36" i="48"/>
  <c r="F36" i="48"/>
  <c r="J110" i="53" s="1"/>
  <c r="H36" i="48"/>
  <c r="P36" i="48"/>
  <c r="J112" i="53" s="1"/>
  <c r="R24" i="49"/>
  <c r="Z24" i="49"/>
  <c r="D24" i="49"/>
  <c r="F24" i="49"/>
  <c r="H24" i="49"/>
  <c r="J24" i="49"/>
  <c r="L24" i="49"/>
  <c r="N24" i="49"/>
  <c r="V26" i="49"/>
  <c r="X26" i="49" s="1"/>
  <c r="AB26" i="49" s="1"/>
  <c r="V29" i="49"/>
  <c r="X29" i="49" s="1"/>
  <c r="R31" i="49"/>
  <c r="R35" i="49" s="1"/>
  <c r="D35" i="49"/>
  <c r="F35" i="49"/>
  <c r="F110" i="53" s="1"/>
  <c r="H35" i="49"/>
  <c r="J35" i="49"/>
  <c r="L35" i="49"/>
  <c r="N35" i="49"/>
  <c r="F112" i="53" s="1"/>
  <c r="F21" i="50"/>
  <c r="A52" i="50"/>
  <c r="A54" i="50"/>
  <c r="F57" i="50"/>
  <c r="F58" i="50"/>
  <c r="H58" i="50"/>
  <c r="F65" i="50"/>
  <c r="J65" i="50"/>
  <c r="F71" i="50"/>
  <c r="J71" i="50"/>
  <c r="J7" i="53"/>
  <c r="J56" i="53" s="1"/>
  <c r="J102" i="53" s="1"/>
  <c r="A51" i="53"/>
  <c r="A97" i="53" s="1"/>
  <c r="A52" i="53"/>
  <c r="A98" i="53" s="1"/>
  <c r="A53" i="53"/>
  <c r="A99" i="53" s="1"/>
  <c r="F56" i="53"/>
  <c r="F102" i="53" s="1"/>
  <c r="H56" i="53"/>
  <c r="H102" i="53" s="1"/>
  <c r="H115" i="53"/>
  <c r="H117" i="53" s="1"/>
  <c r="L115" i="53"/>
  <c r="L116" i="53"/>
  <c r="J44" i="53" l="1"/>
  <c r="J28" i="50"/>
  <c r="J31" i="50" s="1"/>
  <c r="F44" i="53"/>
  <c r="J83" i="53"/>
  <c r="F83" i="53"/>
  <c r="F28" i="50"/>
  <c r="F31" i="50" s="1"/>
  <c r="T25" i="48"/>
  <c r="V33" i="49"/>
  <c r="X33" i="49" s="1"/>
  <c r="AB33" i="49" s="1"/>
  <c r="V22" i="49"/>
  <c r="X22" i="49" s="1"/>
  <c r="AB22" i="49" s="1"/>
  <c r="L117" i="53"/>
  <c r="W27" i="48" s="1"/>
  <c r="AD26" i="49"/>
  <c r="H118" i="53"/>
  <c r="H137" i="53" s="1"/>
  <c r="L60" i="50"/>
  <c r="L67" i="50" s="1"/>
  <c r="L70" i="50" s="1"/>
  <c r="L72" i="50" s="1"/>
  <c r="M104" i="52"/>
  <c r="H60" i="50"/>
  <c r="H67" i="50" s="1"/>
  <c r="H70" i="50" s="1"/>
  <c r="H72" i="50" s="1"/>
  <c r="I104" i="52"/>
  <c r="T35" i="49"/>
  <c r="V31" i="49"/>
  <c r="AB29" i="49"/>
  <c r="V20" i="49"/>
  <c r="T24" i="49"/>
  <c r="T36" i="48"/>
  <c r="V32" i="48"/>
  <c r="F33" i="50" l="1"/>
  <c r="F60" i="50" s="1"/>
  <c r="F67" i="50" s="1"/>
  <c r="F70" i="50" s="1"/>
  <c r="F72" i="50" s="1"/>
  <c r="J33" i="50"/>
  <c r="J60" i="50" s="1"/>
  <c r="J67" i="50" s="1"/>
  <c r="J70" i="50" s="1"/>
  <c r="J72" i="50" s="1"/>
  <c r="V24" i="49"/>
  <c r="L118" i="53"/>
  <c r="L137" i="53" s="1"/>
  <c r="P24" i="49"/>
  <c r="V35" i="49"/>
  <c r="F114" i="53" s="1"/>
  <c r="F35" i="50" l="1"/>
  <c r="K11" i="52"/>
  <c r="K27" i="52" s="1"/>
  <c r="K44" i="52" s="1"/>
  <c r="K47" i="52" s="1"/>
  <c r="K84" i="52" s="1"/>
  <c r="K86" i="52" s="1"/>
  <c r="P86" i="52" s="1"/>
  <c r="G11" i="52"/>
  <c r="G27" i="52" s="1"/>
  <c r="G44" i="52" s="1"/>
  <c r="G47" i="52" s="1"/>
  <c r="G84" i="52" s="1"/>
  <c r="G86" i="52" s="1"/>
  <c r="G104" i="52" s="1"/>
  <c r="J35" i="50"/>
  <c r="X20" i="49"/>
  <c r="V21" i="48"/>
  <c r="V25" i="48" s="1"/>
  <c r="W25" i="48" s="1"/>
  <c r="R25" i="48"/>
  <c r="J42" i="50" l="1"/>
  <c r="J39" i="50"/>
  <c r="F42" i="50"/>
  <c r="F39" i="50"/>
  <c r="F37" i="50"/>
  <c r="P31" i="49"/>
  <c r="P35" i="49" s="1"/>
  <c r="F113" i="53" s="1"/>
  <c r="F115" i="53" s="1"/>
  <c r="F117" i="53" s="1"/>
  <c r="F118" i="53" s="1"/>
  <c r="F137" i="53" s="1"/>
  <c r="K104" i="52"/>
  <c r="O86" i="52"/>
  <c r="R34" i="48"/>
  <c r="J37" i="50"/>
  <c r="AB20" i="49"/>
  <c r="AB24" i="49" s="1"/>
  <c r="X24" i="49"/>
  <c r="X31" i="49" l="1"/>
  <c r="AB31" i="49" s="1"/>
  <c r="AB35" i="49" s="1"/>
  <c r="AD35" i="49" s="1"/>
  <c r="R36" i="48"/>
  <c r="J113" i="53" s="1"/>
  <c r="J115" i="53" s="1"/>
  <c r="J117" i="53" s="1"/>
  <c r="J118" i="53" s="1"/>
  <c r="J137" i="53" s="1"/>
  <c r="V34" i="48"/>
  <c r="V36" i="48" s="1"/>
  <c r="X35" i="49" l="1"/>
  <c r="W36" i="48"/>
</calcChain>
</file>

<file path=xl/sharedStrings.xml><?xml version="1.0" encoding="utf-8"?>
<sst xmlns="http://schemas.openxmlformats.org/spreadsheetml/2006/main" count="376" uniqueCount="242">
  <si>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</si>
  <si>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</si>
  <si>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</si>
  <si>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</si>
  <si>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</si>
  <si>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</si>
  <si>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</si>
  <si>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</si>
  <si>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</si>
  <si>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</si>
  <si>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</si>
  <si>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</si>
  <si>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</si>
  <si>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</si>
  <si>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</si>
  <si>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</si>
  <si>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</si>
  <si>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</si>
  <si>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</si>
  <si>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</si>
  <si>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</si>
  <si>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</si>
  <si>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</si>
  <si>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</si>
  <si>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</si>
  <si>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</si>
  <si>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</si>
  <si>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</si>
  <si>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</si>
  <si>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</si>
  <si>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</si>
  <si>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</si>
  <si>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</si>
  <si>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</si>
  <si>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</si>
  <si>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</si>
  <si>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</si>
  <si>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</si>
  <si>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</si>
  <si>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</si>
  <si>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</si>
  <si>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</si>
  <si>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</si>
  <si>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</si>
  <si>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</si>
  <si>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</si>
  <si>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</si>
  <si>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</si>
  <si>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</si>
  <si>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</si>
  <si>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</si>
  <si>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</si>
  <si>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</si>
  <si>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</si>
  <si>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</si>
  <si>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</si>
  <si>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</si>
  <si>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</si>
  <si>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</si>
  <si>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</si>
  <si>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</si>
  <si>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</si>
  <si>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</si>
  <si>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</si>
  <si>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</si>
  <si>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</si>
  <si>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</si>
  <si>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</si>
  <si>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</si>
  <si>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</si>
  <si>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</si>
  <si>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</si>
  <si>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</si>
  <si>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</si>
  <si>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</si>
  <si>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</si>
  <si>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</si>
  <si>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</si>
  <si>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</si>
  <si>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</si>
  <si>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</si>
  <si>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</si>
  <si>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</si>
  <si>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</si>
  <si>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</si>
  <si>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</si>
  <si>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</si>
  <si>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</si>
  <si>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</si>
  <si>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</si>
  <si>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</si>
  <si>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</si>
  <si>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</si>
  <si>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</si>
  <si>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</si>
  <si>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</si>
  <si>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</si>
  <si>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</si>
  <si>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</si>
  <si>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</si>
  <si>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</si>
  <si>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</si>
  <si>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</si>
  <si>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</si>
  <si>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</si>
  <si>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</si>
  <si>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</si>
  <si>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</si>
  <si>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</si>
  <si>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</si>
  <si>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</si>
  <si>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</si>
  <si>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</si>
  <si>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</si>
  <si>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</si>
  <si>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</si>
  <si>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</si>
  <si>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</si>
  <si>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</si>
  <si>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</si>
  <si>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</si>
  <si>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</si>
  <si>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</si>
  <si>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</si>
  <si>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</si>
  <si>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</si>
  <si>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</si>
  <si>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</si>
  <si>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</si>
  <si>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</si>
  <si>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</si>
  <si>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</si>
  <si>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</si>
  <si>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</si>
  <si>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</si>
  <si>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</si>
  <si>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</si>
  <si>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</si>
  <si>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</si>
  <si>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</si>
  <si>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</si>
  <si>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</si>
  <si>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</si>
  <si>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</si>
  <si>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</si>
  <si>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</si>
  <si>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</si>
  <si>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</si>
  <si>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</si>
  <si>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</si>
  <si>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</si>
  <si>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</si>
  <si>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 xml:space="preserve">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</si>
  <si>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</si>
  <si>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</si>
  <si>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</si>
  <si>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</si>
  <si>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</si>
  <si>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</si>
  <si>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</si>
  <si>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</si>
  <si>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</si>
  <si>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</si>
  <si>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กำไรที่ยังไม่เกิดขึ้นจากการวัดมูลค่าสินทรัพย์ทางการเงินอื่น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</si>
  <si>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</si>
  <si>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</si>
  <si>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</si>
  <si>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</si>
  <si>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</si>
  <si>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เงินกู้ยืม</t>
  </si>
  <si>
    <t>กำไรจากอัตราแลกเปลี่ยน</t>
  </si>
  <si>
    <t>ค่าเผื่อด้อยค่าเงินลงทุน</t>
  </si>
  <si>
    <t>สินค้าคงเหลือสินทรัพย์ดิจิทัล - สุทธิ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</si>
  <si>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</si>
  <si>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</si>
  <si>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</si>
  <si>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สินทรัพย์สิทธิการใช้ (เพิ่มขึ้น) ลดลง</t>
  </si>
  <si>
    <t>หนี้สินตามสัญญาเช่าการเงิน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</si>
  <si>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</si>
  <si>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</si>
  <si>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เจ้าหนี้หมุนเวียนอื่น -กิจการที่เกี่ยวข้องกัน</t>
  </si>
  <si>
    <t>จ่ายเงินปันผลให้กับผู้ถือหุ้นของบริษัท</t>
  </si>
  <si>
    <t>จ่ายเงินปันผลให้ส่วนได้เสียที่ไม่มีอำนาจควบคุม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</si>
  <si>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</si>
  <si>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</si>
  <si>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</si>
  <si>
    <t>กำไรจากการขายสินทรัพย์ทางการเงินอื่น</t>
  </si>
  <si>
    <t>31 ธันวาคม 2566</t>
  </si>
  <si>
    <t>2566</t>
  </si>
  <si>
    <t>ยอดคงเหลือ ณ วันที่  1 มกราคม 2566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</si>
  <si>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</si>
  <si>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 xml:space="preserve">- หุ้นสามัญ  9,315,208,558  หุ้น </t>
  </si>
  <si>
    <t>7 , 12</t>
  </si>
  <si>
    <t>ภาษีเงินได้นิติบุคคลจ่ายล่วงหน้า</t>
  </si>
  <si>
    <t>กลับรายการขาดทุนจากมูลค่าสินค้าคงเหลือลดลง</t>
  </si>
  <si>
    <t>ขาดทุน (กำไร) จากมูลค่าสินค้าคงเหลือลดลง (โอนกลับ)</t>
  </si>
  <si>
    <t>เจ้าหนี้การค้า -กิจการที่เกี่ยวข้องกัน</t>
  </si>
  <si>
    <t>ค่าเผื่อด้อยค่าสินทรัพย์</t>
  </si>
  <si>
    <t>13,14,16</t>
  </si>
  <si>
    <t>เงินลงทุนในบริษัทร่วม</t>
  </si>
  <si>
    <t>เงินลงทุนในบริษัทร่วม (เพิ่มขึ้น) ลดลง</t>
  </si>
  <si>
    <t>7 , 14</t>
  </si>
  <si>
    <t>ส่วนแบ่งกำไร (ขาดทุน) จากเงินลงทุนในบริษัทร่วม</t>
  </si>
  <si>
    <t>ส่วนแบ่งขาดทุนจากเงินลงทุนในบริษัทร่วม</t>
  </si>
  <si>
    <t>เงินสดจ่ายหนี้สินตามสัญญาเช่า</t>
  </si>
  <si>
    <t>ณ วันที่ 31 มีนาคม 2567</t>
  </si>
  <si>
    <t>31 มีนาคม 2567</t>
  </si>
  <si>
    <t>- หุ้นสามัญ  13,156,835,895  หุ้น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</si>
  <si>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</si>
  <si>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</si>
  <si>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</si>
  <si>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</si>
  <si>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(ยังไม่ได้ตรวจสอบ / สอบทานแล้ว)</t>
  </si>
  <si>
    <t>สำหรับงวดสามเดือนสิ้นสุดวันที่ 31 มีนาคม 2567</t>
  </si>
  <si>
    <t>ยอดคงเหลือ ณ วันที่ 31 มีนาคม 2566</t>
  </si>
  <si>
    <t>ยอดคงเหลือ ณ วันที่  1 มกราคม 2567</t>
  </si>
  <si>
    <t>ยอดคงเหลือ ณ วันที่ 31 มีนาคม 2567</t>
  </si>
  <si>
    <t>สำหรับงวดสามเดือนสิ้นสุดวันที่ 31 มีนาคม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</si>
  <si>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</si>
  <si>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</si>
  <si>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</si>
  <si>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</si>
  <si>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</si>
  <si>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รายได้จากสินค้าคงเหลือสินทรัพย์ดิจิทัล</t>
  </si>
  <si>
    <t xml:space="preserve">      กำไรขาดทุนเบ็ดเสร็จรวมสำหรับงวด</t>
  </si>
  <si>
    <t>2567</t>
  </si>
  <si>
    <t>ค่าเสื่อมราคา</t>
  </si>
  <si>
    <t>ค่าใช้จ่ายภาษีเงินได้ของงวดปัจจุบัน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</si>
  <si>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</si>
  <si>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</si>
  <si>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ขาดทุน (กำไร) จากสินค้าคงเหลือสินทรัพย์ดิจิทัล </t>
  </si>
  <si>
    <t>สินค้าคงเหลือสินทรัพย์ดิจิทัล , เพิ่มขึ้น (ลดลง)</t>
  </si>
  <si>
    <t xml:space="preserve">สินทรัพย์ไม่มีตัวตน </t>
  </si>
  <si>
    <t>สินทรัพย์ไม่มีตัวตน (เพิ่มขึ้น) ลงดลง</t>
  </si>
  <si>
    <t>สินทรัพย์ไม่มีตัวตน , เพิ่มขึ้น (ลดลง)</t>
  </si>
  <si>
    <t xml:space="preserve">ขาดทุนจากการแลกเปลี่ยนสินค้าคงเหลือสินทรัพย์ดิจิทัล </t>
  </si>
  <si>
    <t>งบฐานะการเงิน</t>
  </si>
  <si>
    <t>งบการเปลี่ยนแปลงส่วนของผู้ถือหุ้น</t>
  </si>
  <si>
    <t>กำไรจากการแลกเปลี่ยนสินค้าคงเหลือสินทรัพย์ดิจิทัล</t>
  </si>
  <si>
    <t>ซื้ออาคารและอุปกรณ์</t>
  </si>
  <si>
    <t>อาคาร และอุปกรณ์-สุทธิ</t>
  </si>
  <si>
    <t>ที่ดินเพื่อการพัฒนา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</si>
</sst>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  <numFmt numFmtId="175" formatCode="#,##0.000_);\(#,##0.000\)"/>
    <numFmt numFmtId="176" formatCode="0.000"/>
  </numFmts>
  <fonts count="3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1" fillId="0" borderId="0"/>
  </cellStyleXfs>
  <cellXfs count="115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16" xfId="19" applyNumberFormat="1" applyFont="1" applyFill="1" applyBorder="1"/>
    <xf numFmtId="175" fontId="3" fillId="0" borderId="16" xfId="19" applyNumberFormat="1" applyFont="1" applyFill="1" applyBorder="1"/>
    <xf numFmtId="176" fontId="3" fillId="0" borderId="16" xfId="19" applyNumberFormat="1" applyFont="1" applyFill="1" applyBorder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right"/>
    </xf>
    <xf numFmtId="43" fontId="3" fillId="0" borderId="0" xfId="0" applyNumberFormat="1" applyFont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 applyAlignment="1">
      <alignment horizontal="center"/>
    </xf>
    <xf numFmtId="38" fontId="3" fillId="0" borderId="0" xfId="53" applyNumberFormat="1" applyFont="1" applyAlignment="1">
      <alignment vertical="center"/>
    </xf>
    <xf numFmtId="0" fontId="7" fillId="0" borderId="0" xfId="0" applyFont="1" applyAlignment="1">
      <alignment horizontal="center"/>
    </xf>
    <xf numFmtId="43" fontId="3" fillId="0" borderId="15" xfId="0" applyNumberFormat="1" applyFont="1" applyBorder="1" applyAlignment="1">
      <alignment horizontal="right"/>
    </xf>
    <xf numFmtId="166" fontId="14" fillId="0" borderId="0" xfId="0" applyNumberFormat="1" applyFont="1"/>
    <xf numFmtId="0" fontId="17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166" fontId="15" fillId="0" borderId="0" xfId="0" applyNumberFormat="1" applyFont="1"/>
    <xf numFmtId="2" fontId="3" fillId="0" borderId="0" xfId="0" applyNumberFormat="1" applyFont="1" applyAlignment="1">
      <alignment horizontal="center"/>
    </xf>
    <xf numFmtId="166" fontId="3" fillId="0" borderId="0" xfId="0" applyNumberFormat="1" applyFont="1"/>
    <xf numFmtId="1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167" fontId="3" fillId="0" borderId="0" xfId="0" applyNumberFormat="1" applyFont="1" applyAlignment="1">
      <alignment horizontal="center"/>
    </xf>
    <xf numFmtId="167" fontId="7" fillId="0" borderId="0" xfId="0" applyNumberFormat="1" applyFont="1"/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0" fontId="7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</cellXfs>
  <cellStyles count="54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Normal 4" xfId="53" xr:uid="{B1FB8552-AC17-4E1A-A31B-7C3CF328B815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"/>
  <sheetViews>
    <sheetView tabSelected="1" view="pageBreakPreview" zoomScaleNormal="100" zoomScaleSheetLayoutView="100" workbookViewId="0">
      <selection activeCell="A4" sqref="A4:L4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6" customWidth="1"/>
    <col min="5" max="5" width="0.85546875" style="6" customWidth="1"/>
    <col min="6" max="6" width="12.85546875" style="6" customWidth="1"/>
    <col min="7" max="7" width="0.7109375" style="6" customWidth="1"/>
    <col min="8" max="8" width="12.85546875" style="6" customWidth="1"/>
    <col min="9" max="9" width="0.85546875" style="4" customWidth="1"/>
    <col min="10" max="10" width="12.85546875" style="5" customWidth="1"/>
    <col min="11" max="11" width="1" style="5" customWidth="1"/>
    <col min="12" max="12" width="12.85546875" style="5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ht="9.75" customHeight="1" x14ac:dyDescent="0.4">
      <c r="D1" s="14"/>
      <c r="E1" s="14"/>
      <c r="F1" s="8"/>
      <c r="G1" s="8"/>
      <c r="H1" s="8"/>
      <c r="J1" s="8"/>
      <c r="K1" s="8"/>
      <c r="L1" s="8"/>
    </row>
    <row r="2" spans="1:12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8" customHeight="1" x14ac:dyDescent="0.4">
      <c r="A3" s="102" t="s">
        <v>236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20.25" customHeight="1" x14ac:dyDescent="0.4">
      <c r="A4" s="102" t="s">
        <v>205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x14ac:dyDescent="0.4">
      <c r="A5" s="6"/>
      <c r="B5" s="6"/>
      <c r="F5" s="103" t="s">
        <v>12</v>
      </c>
      <c r="G5" s="103"/>
      <c r="H5" s="103"/>
      <c r="I5" s="103"/>
      <c r="J5" s="103"/>
      <c r="K5" s="103"/>
      <c r="L5" s="103"/>
    </row>
    <row r="6" spans="1:12" x14ac:dyDescent="0.4">
      <c r="F6" s="104" t="s">
        <v>33</v>
      </c>
      <c r="G6" s="104"/>
      <c r="H6" s="104"/>
      <c r="J6" s="105" t="s">
        <v>34</v>
      </c>
      <c r="K6" s="105"/>
      <c r="L6" s="105"/>
    </row>
    <row r="7" spans="1:12" x14ac:dyDescent="0.4">
      <c r="D7" s="61" t="s">
        <v>39</v>
      </c>
      <c r="F7" s="18" t="s">
        <v>206</v>
      </c>
      <c r="G7" s="12"/>
      <c r="H7" s="18" t="s">
        <v>187</v>
      </c>
      <c r="J7" s="18" t="str">
        <f>+F7</f>
        <v>31 มีนาคม 2567</v>
      </c>
      <c r="K7" s="12"/>
      <c r="L7" s="18" t="str">
        <f>+H7</f>
        <v>31 ธันวาคม 2566</v>
      </c>
    </row>
    <row r="8" spans="1:12" s="76" customFormat="1" ht="18" customHeight="1" x14ac:dyDescent="0.35">
      <c r="F8" s="36" t="s">
        <v>208</v>
      </c>
      <c r="G8" s="36"/>
      <c r="H8" s="36" t="s">
        <v>209</v>
      </c>
      <c r="I8" s="96"/>
      <c r="J8" s="36" t="s">
        <v>208</v>
      </c>
      <c r="K8" s="36"/>
      <c r="L8" s="36" t="s">
        <v>209</v>
      </c>
    </row>
    <row r="9" spans="1:12" s="76" customFormat="1" ht="18" customHeight="1" x14ac:dyDescent="0.35">
      <c r="F9" s="36" t="s">
        <v>210</v>
      </c>
      <c r="G9" s="36"/>
      <c r="H9" s="36"/>
      <c r="I9" s="96"/>
      <c r="J9" s="36" t="s">
        <v>210</v>
      </c>
      <c r="K9" s="36"/>
      <c r="L9" s="36"/>
    </row>
    <row r="10" spans="1:12" ht="18" customHeight="1" x14ac:dyDescent="0.4">
      <c r="A10" s="106" t="s">
        <v>4</v>
      </c>
      <c r="B10" s="106"/>
      <c r="C10" s="106"/>
      <c r="F10" s="4"/>
      <c r="G10" s="4"/>
      <c r="H10" s="4"/>
      <c r="J10" s="30"/>
      <c r="K10" s="30"/>
      <c r="L10" s="30"/>
    </row>
    <row r="11" spans="1:12" x14ac:dyDescent="0.4">
      <c r="A11" s="4" t="s">
        <v>5</v>
      </c>
      <c r="F11" s="3"/>
      <c r="G11" s="3"/>
      <c r="H11" s="3"/>
    </row>
    <row r="12" spans="1:12" x14ac:dyDescent="0.4">
      <c r="B12" s="4" t="s">
        <v>13</v>
      </c>
      <c r="D12" s="6">
        <v>3</v>
      </c>
      <c r="F12" s="41">
        <v>319362564.18000001</v>
      </c>
      <c r="G12" s="41"/>
      <c r="H12" s="41">
        <v>414056925.31999999</v>
      </c>
      <c r="I12" s="28"/>
      <c r="J12" s="7">
        <v>252463275.27000001</v>
      </c>
      <c r="K12" s="7"/>
      <c r="L12" s="7">
        <v>290505114.75999999</v>
      </c>
    </row>
    <row r="13" spans="1:12" x14ac:dyDescent="0.4">
      <c r="B13" s="4" t="s">
        <v>87</v>
      </c>
      <c r="F13" s="41"/>
      <c r="G13" s="41"/>
      <c r="H13" s="41"/>
      <c r="I13" s="28"/>
      <c r="J13" s="7"/>
      <c r="K13" s="7"/>
      <c r="L13" s="7"/>
    </row>
    <row r="14" spans="1:12" x14ac:dyDescent="0.4">
      <c r="C14" s="4" t="s">
        <v>35</v>
      </c>
      <c r="D14" s="6">
        <v>4</v>
      </c>
      <c r="F14" s="41">
        <v>83792768.070000008</v>
      </c>
      <c r="G14" s="41"/>
      <c r="H14" s="41">
        <v>65612398.219999999</v>
      </c>
      <c r="I14" s="28"/>
      <c r="J14" s="7">
        <v>51861455.200000003</v>
      </c>
      <c r="K14" s="7"/>
      <c r="L14" s="7">
        <v>26010000</v>
      </c>
    </row>
    <row r="15" spans="1:12" x14ac:dyDescent="0.4">
      <c r="C15" s="4" t="s">
        <v>32</v>
      </c>
      <c r="D15" s="6">
        <v>2.2000000000000002</v>
      </c>
      <c r="F15" s="41">
        <v>46824.480000000003</v>
      </c>
      <c r="G15" s="41"/>
      <c r="H15" s="41">
        <v>46824.480000000003</v>
      </c>
      <c r="I15" s="28"/>
      <c r="J15" s="7">
        <v>46824.480000000003</v>
      </c>
      <c r="K15" s="7"/>
      <c r="L15" s="7">
        <v>46824.480000000003</v>
      </c>
    </row>
    <row r="16" spans="1:12" x14ac:dyDescent="0.4">
      <c r="B16" s="4" t="s">
        <v>157</v>
      </c>
      <c r="F16" s="41"/>
      <c r="G16" s="41"/>
      <c r="H16" s="41"/>
      <c r="I16" s="28"/>
      <c r="J16" s="7"/>
      <c r="K16" s="7"/>
      <c r="L16" s="7"/>
    </row>
    <row r="17" spans="1:12" x14ac:dyDescent="0.4">
      <c r="C17" s="4" t="s">
        <v>82</v>
      </c>
      <c r="D17" s="6">
        <v>5</v>
      </c>
      <c r="F17" s="41">
        <v>23011984.82</v>
      </c>
      <c r="G17" s="41"/>
      <c r="H17" s="41">
        <v>97235520.529999986</v>
      </c>
      <c r="I17" s="28"/>
      <c r="J17" s="7">
        <v>2934524.29</v>
      </c>
      <c r="K17" s="7"/>
      <c r="L17" s="7">
        <v>31575704.299999997</v>
      </c>
    </row>
    <row r="18" spans="1:12" x14ac:dyDescent="0.4">
      <c r="C18" s="4" t="s">
        <v>32</v>
      </c>
      <c r="D18" s="6">
        <v>2.2999999999999998</v>
      </c>
      <c r="F18" s="41">
        <v>0</v>
      </c>
      <c r="G18" s="41"/>
      <c r="H18" s="41">
        <v>0</v>
      </c>
      <c r="I18" s="28"/>
      <c r="J18" s="7">
        <v>0</v>
      </c>
      <c r="K18" s="7"/>
      <c r="L18" s="7">
        <v>1632371.71</v>
      </c>
    </row>
    <row r="19" spans="1:12" x14ac:dyDescent="0.4">
      <c r="B19" s="4" t="s">
        <v>172</v>
      </c>
      <c r="D19" s="6">
        <v>6.1</v>
      </c>
      <c r="F19" s="41">
        <v>1214583052.8299999</v>
      </c>
      <c r="G19" s="41"/>
      <c r="H19" s="41">
        <v>859324205.49000001</v>
      </c>
      <c r="I19" s="28"/>
      <c r="J19" s="7">
        <v>429263.29</v>
      </c>
      <c r="K19" s="7"/>
      <c r="L19" s="7">
        <v>321589.84999999998</v>
      </c>
    </row>
    <row r="20" spans="1:12" x14ac:dyDescent="0.4">
      <c r="B20" s="4" t="s">
        <v>241</v>
      </c>
      <c r="D20" s="6">
        <v>6.2</v>
      </c>
      <c r="F20" s="41">
        <v>188725791.44999999</v>
      </c>
      <c r="G20" s="41"/>
      <c r="H20" s="41">
        <v>0</v>
      </c>
      <c r="I20" s="28"/>
      <c r="J20" s="7">
        <v>0</v>
      </c>
      <c r="K20" s="7"/>
      <c r="L20" s="7">
        <v>0</v>
      </c>
    </row>
    <row r="21" spans="1:12" x14ac:dyDescent="0.4">
      <c r="B21" s="4" t="s">
        <v>66</v>
      </c>
      <c r="F21" s="41"/>
      <c r="G21" s="41"/>
      <c r="H21" s="41"/>
      <c r="I21" s="7"/>
      <c r="J21" s="7"/>
      <c r="K21" s="7"/>
      <c r="L21" s="7"/>
    </row>
    <row r="22" spans="1:12" x14ac:dyDescent="0.4">
      <c r="C22" s="4" t="s">
        <v>143</v>
      </c>
      <c r="D22" s="6">
        <v>7</v>
      </c>
      <c r="F22" s="41">
        <v>276150000</v>
      </c>
      <c r="G22" s="41"/>
      <c r="H22" s="41">
        <v>425000000</v>
      </c>
      <c r="I22" s="7"/>
      <c r="J22" s="72">
        <v>276150000</v>
      </c>
      <c r="K22" s="72"/>
      <c r="L22" s="72">
        <v>425000000</v>
      </c>
    </row>
    <row r="23" spans="1:12" x14ac:dyDescent="0.4">
      <c r="C23" s="4" t="s">
        <v>32</v>
      </c>
      <c r="D23" s="6">
        <v>2.4</v>
      </c>
      <c r="F23" s="41">
        <v>0</v>
      </c>
      <c r="G23" s="41"/>
      <c r="H23" s="41">
        <v>0</v>
      </c>
      <c r="I23" s="7"/>
      <c r="J23" s="72">
        <v>1801097633.3699999</v>
      </c>
      <c r="K23" s="72"/>
      <c r="L23" s="72">
        <v>1608007642.0799999</v>
      </c>
    </row>
    <row r="24" spans="1:12" x14ac:dyDescent="0.4">
      <c r="B24" s="84" t="s">
        <v>156</v>
      </c>
      <c r="D24" s="6">
        <v>8</v>
      </c>
      <c r="F24" s="41">
        <v>1116301783.1100001</v>
      </c>
      <c r="G24" s="41"/>
      <c r="H24" s="41">
        <v>774831673.69000006</v>
      </c>
      <c r="I24" s="28"/>
      <c r="J24" s="7">
        <v>84935026.829999998</v>
      </c>
      <c r="K24" s="7"/>
      <c r="L24" s="7">
        <v>91555746.549999997</v>
      </c>
    </row>
    <row r="25" spans="1:12" x14ac:dyDescent="0.4">
      <c r="B25" s="4" t="s">
        <v>44</v>
      </c>
      <c r="F25" s="41"/>
      <c r="G25" s="41"/>
      <c r="H25" s="41"/>
      <c r="I25" s="28"/>
      <c r="J25" s="7"/>
      <c r="K25" s="7"/>
      <c r="L25" s="7"/>
    </row>
    <row r="26" spans="1:12" x14ac:dyDescent="0.4">
      <c r="C26" s="4" t="s">
        <v>80</v>
      </c>
      <c r="F26" s="7">
        <v>8436807.0999999996</v>
      </c>
      <c r="G26" s="41"/>
      <c r="H26" s="7">
        <v>6571771.6499999994</v>
      </c>
      <c r="I26" s="28"/>
      <c r="J26" s="7">
        <v>4334567.5699999994</v>
      </c>
      <c r="K26" s="7"/>
      <c r="L26" s="7">
        <v>1258988.22</v>
      </c>
    </row>
    <row r="27" spans="1:12" hidden="1" x14ac:dyDescent="0.4">
      <c r="C27" s="4" t="s">
        <v>193</v>
      </c>
      <c r="F27" s="41"/>
      <c r="G27" s="41"/>
      <c r="H27" s="41">
        <v>0</v>
      </c>
      <c r="I27" s="28"/>
      <c r="J27" s="7"/>
      <c r="K27" s="7"/>
      <c r="L27" s="7">
        <v>0</v>
      </c>
    </row>
    <row r="28" spans="1:12" x14ac:dyDescent="0.4">
      <c r="C28" s="4" t="s">
        <v>31</v>
      </c>
      <c r="F28" s="41">
        <v>1565500.28</v>
      </c>
      <c r="G28" s="41"/>
      <c r="H28" s="41">
        <v>707871.64999999944</v>
      </c>
      <c r="I28" s="28"/>
      <c r="J28" s="7">
        <v>331532.02</v>
      </c>
      <c r="K28" s="7"/>
      <c r="L28" s="7">
        <v>0</v>
      </c>
    </row>
    <row r="29" spans="1:12" x14ac:dyDescent="0.4">
      <c r="C29" s="4" t="s">
        <v>14</v>
      </c>
      <c r="F29" s="42">
        <f>SUM(F12:F28)</f>
        <v>3231977076.3200002</v>
      </c>
      <c r="G29" s="9"/>
      <c r="H29" s="42">
        <f>SUM(H12:H28)</f>
        <v>2643387191.0300002</v>
      </c>
      <c r="I29" s="28"/>
      <c r="J29" s="42">
        <f>SUM(J12:J28)</f>
        <v>2474584102.3200002</v>
      </c>
      <c r="K29" s="9"/>
      <c r="L29" s="42">
        <f>SUM(L12:L28)</f>
        <v>2475913981.9499998</v>
      </c>
    </row>
    <row r="30" spans="1:12" x14ac:dyDescent="0.4">
      <c r="F30" s="72"/>
      <c r="G30" s="72"/>
      <c r="H30" s="72"/>
      <c r="I30" s="28"/>
      <c r="J30" s="7"/>
      <c r="K30" s="7"/>
      <c r="L30" s="7"/>
    </row>
    <row r="31" spans="1:12" x14ac:dyDescent="0.4">
      <c r="A31" s="4" t="s">
        <v>45</v>
      </c>
      <c r="F31" s="72"/>
      <c r="G31" s="72"/>
      <c r="H31" s="72"/>
      <c r="I31" s="28"/>
      <c r="J31" s="7"/>
      <c r="K31" s="7"/>
      <c r="L31" s="7"/>
    </row>
    <row r="32" spans="1:12" hidden="1" x14ac:dyDescent="0.4">
      <c r="B32" s="4" t="s">
        <v>79</v>
      </c>
      <c r="D32" s="6">
        <v>8</v>
      </c>
      <c r="F32" s="72">
        <v>0</v>
      </c>
      <c r="G32" s="72"/>
      <c r="H32" s="72">
        <v>0</v>
      </c>
      <c r="I32" s="28"/>
      <c r="J32" s="7">
        <v>0</v>
      </c>
      <c r="K32" s="7"/>
      <c r="L32" s="7">
        <v>0</v>
      </c>
    </row>
    <row r="33" spans="1:12" x14ac:dyDescent="0.4">
      <c r="B33" s="4" t="s">
        <v>58</v>
      </c>
      <c r="D33" s="6">
        <v>9</v>
      </c>
      <c r="F33" s="41">
        <v>0</v>
      </c>
      <c r="G33" s="41"/>
      <c r="H33" s="41">
        <v>0</v>
      </c>
      <c r="I33" s="28"/>
      <c r="J33" s="7">
        <v>261044600</v>
      </c>
      <c r="K33" s="7"/>
      <c r="L33" s="7">
        <v>261044600</v>
      </c>
    </row>
    <row r="34" spans="1:12" x14ac:dyDescent="0.4">
      <c r="B34" s="84" t="s">
        <v>199</v>
      </c>
      <c r="D34" s="6">
        <v>10</v>
      </c>
      <c r="F34" s="7">
        <v>68710979.840000004</v>
      </c>
      <c r="G34" s="41"/>
      <c r="H34" s="7">
        <v>76785727</v>
      </c>
      <c r="I34" s="28"/>
      <c r="J34" s="7">
        <v>68710979.840000004</v>
      </c>
      <c r="K34" s="7"/>
      <c r="L34" s="7">
        <v>76785727</v>
      </c>
    </row>
    <row r="35" spans="1:12" x14ac:dyDescent="0.4">
      <c r="B35" s="84" t="s">
        <v>158</v>
      </c>
      <c r="D35" s="6">
        <v>11</v>
      </c>
      <c r="F35" s="41">
        <v>285000618.51999998</v>
      </c>
      <c r="G35" s="41"/>
      <c r="H35" s="41">
        <v>285000580.37</v>
      </c>
      <c r="I35" s="28"/>
      <c r="J35" s="7">
        <v>285000000</v>
      </c>
      <c r="K35" s="7"/>
      <c r="L35" s="7">
        <v>285000000</v>
      </c>
    </row>
    <row r="36" spans="1:12" x14ac:dyDescent="0.4">
      <c r="B36" s="4" t="s">
        <v>144</v>
      </c>
      <c r="D36" s="6">
        <v>12</v>
      </c>
      <c r="F36" s="41">
        <v>391500000</v>
      </c>
      <c r="G36" s="41"/>
      <c r="H36" s="41">
        <v>391500000</v>
      </c>
      <c r="I36" s="28"/>
      <c r="J36" s="7">
        <v>391500000</v>
      </c>
      <c r="K36" s="7"/>
      <c r="L36" s="7">
        <v>391500000</v>
      </c>
    </row>
    <row r="37" spans="1:12" x14ac:dyDescent="0.4">
      <c r="B37" s="4" t="s">
        <v>135</v>
      </c>
      <c r="D37" s="6">
        <v>13</v>
      </c>
      <c r="F37" s="97">
        <v>5060534.76</v>
      </c>
      <c r="G37" s="97"/>
      <c r="H37" s="97">
        <v>5169977.8499999996</v>
      </c>
      <c r="I37" s="23"/>
      <c r="J37" s="60">
        <v>5060534.76</v>
      </c>
      <c r="K37" s="60"/>
      <c r="L37" s="60">
        <v>5169977.8499999996</v>
      </c>
    </row>
    <row r="38" spans="1:12" x14ac:dyDescent="0.4">
      <c r="B38" s="4" t="s">
        <v>240</v>
      </c>
      <c r="D38" s="6">
        <v>14</v>
      </c>
      <c r="F38" s="72">
        <v>30365839.020000011</v>
      </c>
      <c r="G38" s="72"/>
      <c r="H38" s="72">
        <v>32867401.879999999</v>
      </c>
      <c r="I38" s="28"/>
      <c r="J38" s="7">
        <v>26798925.59</v>
      </c>
      <c r="K38" s="7"/>
      <c r="L38" s="7">
        <v>28295052.149999999</v>
      </c>
    </row>
    <row r="39" spans="1:12" x14ac:dyDescent="0.4">
      <c r="B39" s="4" t="s">
        <v>232</v>
      </c>
      <c r="D39" s="6">
        <v>15</v>
      </c>
      <c r="F39" s="72">
        <v>89720743</v>
      </c>
      <c r="G39" s="72"/>
      <c r="H39" s="72">
        <v>17578939.789999999</v>
      </c>
      <c r="I39" s="28"/>
      <c r="J39" s="7">
        <v>0</v>
      </c>
      <c r="K39" s="7"/>
      <c r="L39" s="7">
        <v>0</v>
      </c>
    </row>
    <row r="40" spans="1:12" x14ac:dyDescent="0.4">
      <c r="B40" s="4" t="s">
        <v>173</v>
      </c>
      <c r="D40" s="6">
        <v>16</v>
      </c>
      <c r="F40" s="97">
        <v>1057202.79</v>
      </c>
      <c r="G40" s="97"/>
      <c r="H40" s="97">
        <v>1254749.9099999999</v>
      </c>
      <c r="I40" s="23"/>
      <c r="J40" s="60">
        <v>1057202.79</v>
      </c>
      <c r="K40" s="60"/>
      <c r="L40" s="60">
        <v>1254749.9099999999</v>
      </c>
    </row>
    <row r="41" spans="1:12" x14ac:dyDescent="0.4">
      <c r="B41" s="4" t="s">
        <v>119</v>
      </c>
      <c r="D41" s="6">
        <v>17.3</v>
      </c>
      <c r="F41" s="72">
        <v>98910450.910000011</v>
      </c>
      <c r="G41" s="72"/>
      <c r="H41" s="72">
        <v>94468075.290000007</v>
      </c>
      <c r="I41" s="28"/>
      <c r="J41" s="7">
        <v>87369965.24000001</v>
      </c>
      <c r="K41" s="7"/>
      <c r="L41" s="7">
        <v>83196025.150000006</v>
      </c>
    </row>
    <row r="42" spans="1:12" x14ac:dyDescent="0.4">
      <c r="B42" s="4" t="s">
        <v>46</v>
      </c>
      <c r="F42" s="72">
        <v>428610</v>
      </c>
      <c r="G42" s="72"/>
      <c r="H42" s="72">
        <v>428610</v>
      </c>
      <c r="I42" s="28"/>
      <c r="J42" s="7">
        <v>428610</v>
      </c>
      <c r="K42" s="7"/>
      <c r="L42" s="7">
        <v>428610</v>
      </c>
    </row>
    <row r="43" spans="1:12" x14ac:dyDescent="0.4">
      <c r="C43" s="4" t="s">
        <v>15</v>
      </c>
      <c r="F43" s="42">
        <f>SUM(F32:F42)</f>
        <v>970754978.83999991</v>
      </c>
      <c r="G43" s="9"/>
      <c r="H43" s="42">
        <f>SUM(H32:H42)</f>
        <v>905054062.08999991</v>
      </c>
      <c r="I43" s="28"/>
      <c r="J43" s="42">
        <f>SUM(J32:J42)</f>
        <v>1126970818.22</v>
      </c>
      <c r="K43" s="9"/>
      <c r="L43" s="42">
        <f>SUM(L32:L42)</f>
        <v>1132674742.0599999</v>
      </c>
    </row>
    <row r="44" spans="1:12" ht="18.75" thickBot="1" x14ac:dyDescent="0.45">
      <c r="A44" s="4" t="s">
        <v>47</v>
      </c>
      <c r="F44" s="43">
        <f>+F43+F29</f>
        <v>4202732055.1599998</v>
      </c>
      <c r="G44" s="9"/>
      <c r="H44" s="43">
        <f>+H43+H29</f>
        <v>3548441253.1199999</v>
      </c>
      <c r="I44" s="28"/>
      <c r="J44" s="43">
        <f>+J43+J29</f>
        <v>3601554920.54</v>
      </c>
      <c r="K44" s="9"/>
      <c r="L44" s="43">
        <f>+L43+L29</f>
        <v>3608588724.0099998</v>
      </c>
    </row>
    <row r="45" spans="1:12" ht="9.75" customHeight="1" thickTop="1" x14ac:dyDescent="0.4">
      <c r="F45" s="44"/>
      <c r="G45" s="44"/>
      <c r="H45" s="44"/>
      <c r="I45" s="28"/>
      <c r="J45" s="9"/>
      <c r="K45" s="9"/>
      <c r="L45" s="9"/>
    </row>
    <row r="46" spans="1:12" x14ac:dyDescent="0.4">
      <c r="A46" s="4" t="s">
        <v>222</v>
      </c>
      <c r="F46" s="44"/>
      <c r="G46" s="44"/>
      <c r="H46" s="44"/>
      <c r="I46" s="28"/>
      <c r="J46" s="7"/>
      <c r="K46" s="7"/>
      <c r="L46" s="7"/>
    </row>
    <row r="48" spans="1:12" x14ac:dyDescent="0.4">
      <c r="A48" s="6"/>
      <c r="B48" s="10" t="s">
        <v>126</v>
      </c>
      <c r="C48" s="6"/>
      <c r="D48" s="10"/>
      <c r="G48" s="10"/>
      <c r="H48" s="10" t="s">
        <v>125</v>
      </c>
      <c r="I48" s="6"/>
      <c r="J48" s="6"/>
      <c r="K48" s="6"/>
      <c r="L48" s="6"/>
    </row>
    <row r="49" spans="1:12" x14ac:dyDescent="0.4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</row>
    <row r="50" spans="1:12" x14ac:dyDescent="0.4">
      <c r="A50" s="10"/>
      <c r="B50" s="11"/>
      <c r="C50" s="6"/>
      <c r="I50" s="6"/>
      <c r="J50" s="6"/>
      <c r="K50" s="6"/>
      <c r="L50" s="6"/>
    </row>
    <row r="51" spans="1:12" x14ac:dyDescent="0.4">
      <c r="A51" s="102" t="str">
        <f>+A2</f>
        <v>บริษัท บรุ๊คเคอร์ กรุ๊ป จำกัด (มหาชน) และบริษัทย่อย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</row>
    <row r="52" spans="1:12" x14ac:dyDescent="0.4">
      <c r="A52" s="102" t="str">
        <f>+A3</f>
        <v>งบฐานะการเงิน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</row>
    <row r="53" spans="1:12" x14ac:dyDescent="0.4">
      <c r="A53" s="102" t="str">
        <f>+A4</f>
        <v>ณ วันที่ 31 มีนาคม 2567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</row>
    <row r="54" spans="1:12" ht="21" customHeight="1" x14ac:dyDescent="0.4">
      <c r="D54" s="4"/>
      <c r="E54" s="4"/>
      <c r="F54" s="103" t="s">
        <v>12</v>
      </c>
      <c r="G54" s="103"/>
      <c r="H54" s="103"/>
      <c r="I54" s="103"/>
      <c r="J54" s="103"/>
      <c r="K54" s="103"/>
      <c r="L54" s="103"/>
    </row>
    <row r="55" spans="1:12" x14ac:dyDescent="0.4">
      <c r="D55" s="4"/>
      <c r="E55" s="4"/>
      <c r="F55" s="104" t="s">
        <v>33</v>
      </c>
      <c r="G55" s="104"/>
      <c r="H55" s="104"/>
      <c r="J55" s="105" t="s">
        <v>34</v>
      </c>
      <c r="K55" s="105"/>
      <c r="L55" s="105"/>
    </row>
    <row r="56" spans="1:12" x14ac:dyDescent="0.4">
      <c r="D56" s="61" t="s">
        <v>39</v>
      </c>
      <c r="F56" s="63" t="str">
        <f>+F7</f>
        <v>31 มีนาคม 2567</v>
      </c>
      <c r="G56" s="65"/>
      <c r="H56" s="63" t="str">
        <f>+H7</f>
        <v>31 ธันวาคม 2566</v>
      </c>
      <c r="J56" s="63" t="str">
        <f>+J7</f>
        <v>31 มีนาคม 2567</v>
      </c>
      <c r="K56" s="12"/>
      <c r="L56" s="63" t="str">
        <f>+L7</f>
        <v>31 ธันวาคม 2566</v>
      </c>
    </row>
    <row r="57" spans="1:12" s="76" customFormat="1" ht="16.5" x14ac:dyDescent="0.35">
      <c r="F57" s="36"/>
      <c r="G57" s="36"/>
      <c r="H57" s="36"/>
      <c r="I57" s="96"/>
      <c r="J57" s="36"/>
      <c r="K57" s="36"/>
      <c r="L57" s="36"/>
    </row>
    <row r="58" spans="1:12" ht="18" customHeight="1" x14ac:dyDescent="0.4">
      <c r="A58" s="106" t="s">
        <v>7</v>
      </c>
      <c r="B58" s="106"/>
      <c r="C58" s="106"/>
      <c r="F58" s="12"/>
      <c r="G58" s="12"/>
      <c r="H58" s="12"/>
      <c r="J58" s="12"/>
      <c r="K58" s="12"/>
      <c r="L58" s="12"/>
    </row>
    <row r="59" spans="1:12" x14ac:dyDescent="0.4">
      <c r="A59" s="4" t="s">
        <v>48</v>
      </c>
      <c r="F59" s="72"/>
      <c r="G59" s="72"/>
      <c r="H59" s="72"/>
      <c r="I59" s="28"/>
      <c r="J59" s="7"/>
      <c r="K59" s="7"/>
      <c r="L59" s="7"/>
    </row>
    <row r="60" spans="1:12" x14ac:dyDescent="0.4">
      <c r="B60" s="4" t="s">
        <v>145</v>
      </c>
      <c r="D60" s="6">
        <v>18</v>
      </c>
      <c r="F60" s="72">
        <v>436000000</v>
      </c>
      <c r="G60" s="72"/>
      <c r="H60" s="72">
        <v>500000000</v>
      </c>
      <c r="I60" s="28"/>
      <c r="J60" s="7">
        <v>436000000</v>
      </c>
      <c r="K60" s="7"/>
      <c r="L60" s="7">
        <v>500000000</v>
      </c>
    </row>
    <row r="61" spans="1:12" x14ac:dyDescent="0.4">
      <c r="B61" s="4" t="s">
        <v>81</v>
      </c>
      <c r="F61" s="41"/>
      <c r="G61" s="41"/>
      <c r="H61" s="41"/>
      <c r="I61" s="28"/>
      <c r="J61" s="7"/>
      <c r="K61" s="7"/>
      <c r="L61" s="7"/>
    </row>
    <row r="62" spans="1:12" hidden="1" x14ac:dyDescent="0.4">
      <c r="C62" s="4" t="s">
        <v>82</v>
      </c>
      <c r="F62" s="41">
        <v>0</v>
      </c>
      <c r="G62" s="41"/>
      <c r="H62" s="41">
        <v>0</v>
      </c>
      <c r="I62" s="28"/>
      <c r="J62" s="7">
        <v>0</v>
      </c>
      <c r="K62" s="7"/>
      <c r="L62" s="7">
        <v>0</v>
      </c>
    </row>
    <row r="63" spans="1:12" x14ac:dyDescent="0.4">
      <c r="C63" s="4" t="s">
        <v>32</v>
      </c>
      <c r="D63" s="6">
        <v>2.5</v>
      </c>
      <c r="F63" s="41">
        <v>0</v>
      </c>
      <c r="G63" s="41"/>
      <c r="H63" s="41">
        <v>0</v>
      </c>
      <c r="I63" s="28"/>
      <c r="J63" s="7">
        <v>0</v>
      </c>
      <c r="K63" s="7"/>
      <c r="L63" s="7">
        <v>78725230.049999997</v>
      </c>
    </row>
    <row r="64" spans="1:12" x14ac:dyDescent="0.4">
      <c r="B64" s="4" t="s">
        <v>159</v>
      </c>
      <c r="F64" s="41"/>
      <c r="G64" s="41"/>
      <c r="H64" s="41"/>
      <c r="I64" s="28"/>
      <c r="J64" s="7"/>
      <c r="K64" s="7"/>
      <c r="L64" s="7"/>
    </row>
    <row r="65" spans="1:12" x14ac:dyDescent="0.4">
      <c r="C65" s="4" t="s">
        <v>35</v>
      </c>
      <c r="D65" s="6">
        <v>19</v>
      </c>
      <c r="F65" s="41">
        <v>23166310.380000003</v>
      </c>
      <c r="G65" s="41"/>
      <c r="H65" s="41">
        <v>57276548.379999995</v>
      </c>
      <c r="I65" s="28"/>
      <c r="J65" s="7">
        <v>22668733.18</v>
      </c>
      <c r="K65" s="7"/>
      <c r="L65" s="7">
        <v>56510221.539999992</v>
      </c>
    </row>
    <row r="66" spans="1:12" x14ac:dyDescent="0.4">
      <c r="C66" s="4" t="s">
        <v>32</v>
      </c>
      <c r="D66" s="6">
        <v>2.6</v>
      </c>
      <c r="F66" s="41">
        <v>0</v>
      </c>
      <c r="G66" s="41"/>
      <c r="H66" s="41">
        <v>0</v>
      </c>
      <c r="I66" s="28"/>
      <c r="J66" s="7">
        <v>38706937.460000001</v>
      </c>
      <c r="K66" s="7"/>
      <c r="L66" s="7">
        <v>0</v>
      </c>
    </row>
    <row r="67" spans="1:12" x14ac:dyDescent="0.4">
      <c r="B67" s="4" t="s">
        <v>169</v>
      </c>
      <c r="F67" s="41"/>
      <c r="G67" s="41"/>
      <c r="H67" s="41"/>
      <c r="I67" s="28"/>
      <c r="J67" s="7"/>
      <c r="K67" s="7"/>
      <c r="L67" s="7"/>
    </row>
    <row r="68" spans="1:12" x14ac:dyDescent="0.4">
      <c r="C68" s="4" t="s">
        <v>32</v>
      </c>
      <c r="D68" s="6">
        <v>2.7</v>
      </c>
      <c r="F68" s="41">
        <v>0</v>
      </c>
      <c r="G68" s="41"/>
      <c r="H68" s="41">
        <v>0</v>
      </c>
      <c r="I68" s="28"/>
      <c r="J68" s="7">
        <v>6000000</v>
      </c>
      <c r="K68" s="7"/>
      <c r="L68" s="7">
        <v>15000000</v>
      </c>
    </row>
    <row r="69" spans="1:12" x14ac:dyDescent="0.4">
      <c r="B69" s="4" t="s">
        <v>91</v>
      </c>
      <c r="F69" s="41">
        <v>40123399.609999999</v>
      </c>
      <c r="G69" s="41"/>
      <c r="H69" s="41">
        <v>11556218.139999999</v>
      </c>
      <c r="I69" s="28"/>
      <c r="J69" s="41">
        <v>40123399.609999999</v>
      </c>
      <c r="K69" s="41"/>
      <c r="L69" s="41">
        <v>11556218.139999999</v>
      </c>
    </row>
    <row r="70" spans="1:12" x14ac:dyDescent="0.4">
      <c r="B70" s="4" t="s">
        <v>174</v>
      </c>
      <c r="F70" s="41"/>
      <c r="G70" s="41"/>
      <c r="H70" s="41"/>
      <c r="I70" s="28"/>
      <c r="J70" s="41"/>
      <c r="K70" s="41"/>
      <c r="L70" s="41"/>
    </row>
    <row r="71" spans="1:12" x14ac:dyDescent="0.4">
      <c r="C71" s="4" t="s">
        <v>175</v>
      </c>
      <c r="D71" s="6">
        <v>20</v>
      </c>
      <c r="F71" s="41">
        <v>804288.86</v>
      </c>
      <c r="G71" s="41"/>
      <c r="H71" s="41">
        <v>800022.98</v>
      </c>
      <c r="I71" s="28"/>
      <c r="J71" s="41">
        <v>804288.86</v>
      </c>
      <c r="K71" s="41"/>
      <c r="L71" s="41">
        <v>800022.98</v>
      </c>
    </row>
    <row r="72" spans="1:12" x14ac:dyDescent="0.4">
      <c r="B72" s="4" t="s">
        <v>49</v>
      </c>
      <c r="F72" s="41"/>
      <c r="G72" s="41"/>
      <c r="H72" s="41"/>
      <c r="I72" s="28"/>
      <c r="J72" s="7"/>
      <c r="K72" s="7"/>
      <c r="L72" s="7"/>
    </row>
    <row r="73" spans="1:12" x14ac:dyDescent="0.4">
      <c r="C73" s="4" t="s">
        <v>83</v>
      </c>
      <c r="F73" s="41">
        <v>3395212.86</v>
      </c>
      <c r="G73" s="41"/>
      <c r="H73" s="41">
        <v>2929011.21</v>
      </c>
      <c r="I73" s="72"/>
      <c r="J73" s="41">
        <v>3395212.86</v>
      </c>
      <c r="K73" s="41"/>
      <c r="L73" s="41">
        <v>1703996.16</v>
      </c>
    </row>
    <row r="74" spans="1:12" x14ac:dyDescent="0.4">
      <c r="C74" s="4" t="s">
        <v>43</v>
      </c>
      <c r="F74" s="41">
        <v>15742561.84</v>
      </c>
      <c r="G74" s="41"/>
      <c r="H74" s="41">
        <v>3773340.5999999996</v>
      </c>
      <c r="I74" s="28"/>
      <c r="J74" s="7">
        <v>15721565.92</v>
      </c>
      <c r="K74" s="7"/>
      <c r="L74" s="7">
        <v>3739224.26</v>
      </c>
    </row>
    <row r="75" spans="1:12" x14ac:dyDescent="0.4">
      <c r="C75" s="4" t="s">
        <v>95</v>
      </c>
      <c r="F75" s="42">
        <f>SUM(F60:F74)</f>
        <v>519231773.55000001</v>
      </c>
      <c r="G75" s="9"/>
      <c r="H75" s="42">
        <f>SUM(H60:H74)</f>
        <v>576335141.31000006</v>
      </c>
      <c r="I75" s="28"/>
      <c r="J75" s="42">
        <f>SUM(J60:J74)</f>
        <v>563420137.88999999</v>
      </c>
      <c r="K75" s="9"/>
      <c r="L75" s="42">
        <f>SUM(L60:L74)</f>
        <v>668034913.12999988</v>
      </c>
    </row>
    <row r="76" spans="1:12" x14ac:dyDescent="0.4">
      <c r="F76" s="72"/>
      <c r="G76" s="72"/>
      <c r="H76" s="72"/>
      <c r="I76" s="28"/>
      <c r="J76" s="7"/>
      <c r="K76" s="7"/>
      <c r="L76" s="7"/>
    </row>
    <row r="77" spans="1:12" x14ac:dyDescent="0.4">
      <c r="A77" s="4" t="s">
        <v>50</v>
      </c>
      <c r="F77" s="72"/>
      <c r="G77" s="72"/>
      <c r="H77" s="72"/>
      <c r="I77" s="28"/>
      <c r="J77" s="7"/>
      <c r="K77" s="7"/>
      <c r="L77" s="7"/>
    </row>
    <row r="78" spans="1:12" x14ac:dyDescent="0.4">
      <c r="B78" s="4" t="s">
        <v>177</v>
      </c>
      <c r="D78" s="6">
        <v>20</v>
      </c>
      <c r="F78" s="72">
        <v>271920.76</v>
      </c>
      <c r="G78" s="72"/>
      <c r="H78" s="72">
        <v>474599.76</v>
      </c>
      <c r="I78" s="28"/>
      <c r="J78" s="7">
        <f>271920.76</f>
        <v>271920.76</v>
      </c>
      <c r="K78" s="7"/>
      <c r="L78" s="7">
        <v>474599.75999999995</v>
      </c>
    </row>
    <row r="79" spans="1:12" x14ac:dyDescent="0.4">
      <c r="B79" s="4" t="s">
        <v>160</v>
      </c>
      <c r="F79" s="72"/>
      <c r="G79" s="72"/>
      <c r="H79" s="72"/>
      <c r="I79" s="28"/>
      <c r="J79" s="7"/>
      <c r="K79" s="7"/>
      <c r="L79" s="7"/>
    </row>
    <row r="80" spans="1:12" x14ac:dyDescent="0.4">
      <c r="C80" s="4" t="s">
        <v>161</v>
      </c>
      <c r="D80" s="6">
        <v>21</v>
      </c>
      <c r="F80" s="41">
        <v>36679302</v>
      </c>
      <c r="G80" s="41"/>
      <c r="H80" s="41">
        <v>35942518</v>
      </c>
      <c r="I80" s="7"/>
      <c r="J80" s="7">
        <v>36679302</v>
      </c>
      <c r="K80" s="7"/>
      <c r="L80" s="7">
        <v>34838513</v>
      </c>
    </row>
    <row r="81" spans="1:12" x14ac:dyDescent="0.4">
      <c r="C81" s="4" t="s">
        <v>16</v>
      </c>
      <c r="F81" s="42">
        <f>SUM(F78:F80)</f>
        <v>36951222.759999998</v>
      </c>
      <c r="G81" s="9"/>
      <c r="H81" s="42">
        <f>SUM(H78:H80)</f>
        <v>36417117.759999998</v>
      </c>
      <c r="I81" s="7"/>
      <c r="J81" s="42">
        <f>SUM(J78:J80)</f>
        <v>36951222.759999998</v>
      </c>
      <c r="K81" s="9"/>
      <c r="L81" s="42">
        <f>SUM(L78:L80)</f>
        <v>35313112.759999998</v>
      </c>
    </row>
    <row r="82" spans="1:12" x14ac:dyDescent="0.4">
      <c r="F82" s="9"/>
      <c r="G82" s="9"/>
      <c r="H82" s="9"/>
      <c r="I82" s="9"/>
      <c r="J82" s="9"/>
      <c r="K82" s="9"/>
      <c r="L82" s="9"/>
    </row>
    <row r="83" spans="1:12" x14ac:dyDescent="0.4">
      <c r="C83" s="4" t="s">
        <v>17</v>
      </c>
      <c r="F83" s="46">
        <f>+F81+F75</f>
        <v>556182996.31000006</v>
      </c>
      <c r="G83" s="9"/>
      <c r="H83" s="46">
        <f>+H81+H75</f>
        <v>612752259.07000005</v>
      </c>
      <c r="I83" s="28"/>
      <c r="J83" s="46">
        <f>+J81+J75</f>
        <v>600371360.64999998</v>
      </c>
      <c r="K83" s="9"/>
      <c r="L83" s="46">
        <f>+L81+L75</f>
        <v>703348025.88999987</v>
      </c>
    </row>
    <row r="84" spans="1:12" x14ac:dyDescent="0.4">
      <c r="F84" s="72"/>
      <c r="G84" s="72"/>
      <c r="H84" s="72"/>
      <c r="I84" s="28"/>
      <c r="J84" s="9"/>
      <c r="K84" s="9"/>
      <c r="L84" s="9"/>
    </row>
    <row r="85" spans="1:12" x14ac:dyDescent="0.4">
      <c r="A85" s="4" t="s">
        <v>222</v>
      </c>
      <c r="F85" s="98"/>
      <c r="G85" s="98"/>
      <c r="H85" s="98"/>
      <c r="J85" s="8"/>
      <c r="K85" s="8"/>
      <c r="L85" s="8"/>
    </row>
    <row r="86" spans="1:12" x14ac:dyDescent="0.4">
      <c r="F86" s="98"/>
      <c r="G86" s="98"/>
      <c r="H86" s="98"/>
      <c r="J86" s="8"/>
      <c r="K86" s="8"/>
      <c r="L86" s="8"/>
    </row>
    <row r="87" spans="1:12" x14ac:dyDescent="0.4">
      <c r="F87" s="98"/>
      <c r="G87" s="98"/>
      <c r="H87" s="98"/>
      <c r="J87" s="8"/>
      <c r="K87" s="8"/>
      <c r="L87" s="8"/>
    </row>
    <row r="88" spans="1:12" x14ac:dyDescent="0.4">
      <c r="F88" s="98"/>
      <c r="G88" s="98"/>
      <c r="H88" s="98"/>
      <c r="J88" s="8"/>
      <c r="K88" s="8"/>
      <c r="L88" s="8"/>
    </row>
    <row r="89" spans="1:12" x14ac:dyDescent="0.4">
      <c r="F89" s="98"/>
      <c r="G89" s="98"/>
      <c r="H89" s="98"/>
      <c r="J89" s="8"/>
      <c r="K89" s="8"/>
      <c r="L89" s="8"/>
    </row>
    <row r="90" spans="1:12" x14ac:dyDescent="0.4">
      <c r="F90" s="98"/>
      <c r="G90" s="98"/>
      <c r="H90" s="98"/>
      <c r="J90" s="8"/>
      <c r="K90" s="8"/>
      <c r="L90" s="8"/>
    </row>
    <row r="91" spans="1:12" x14ac:dyDescent="0.4">
      <c r="F91" s="98"/>
      <c r="G91" s="98"/>
      <c r="H91" s="98"/>
      <c r="J91" s="8"/>
      <c r="K91" s="8"/>
      <c r="L91" s="8"/>
    </row>
    <row r="92" spans="1:12" x14ac:dyDescent="0.4">
      <c r="A92" s="6"/>
      <c r="B92" s="10" t="s">
        <v>126</v>
      </c>
      <c r="C92" s="6"/>
      <c r="D92" s="10"/>
      <c r="G92" s="10"/>
      <c r="H92" s="10" t="s">
        <v>125</v>
      </c>
      <c r="I92" s="6"/>
      <c r="J92" s="6"/>
      <c r="K92" s="6"/>
      <c r="L92" s="6"/>
    </row>
    <row r="93" spans="1:12" x14ac:dyDescent="0.4">
      <c r="F93" s="98"/>
      <c r="G93" s="98"/>
      <c r="H93" s="98"/>
      <c r="J93" s="8"/>
      <c r="K93" s="8"/>
      <c r="L93" s="8"/>
    </row>
    <row r="94" spans="1:12" x14ac:dyDescent="0.4">
      <c r="F94" s="98"/>
      <c r="G94" s="98"/>
      <c r="H94" s="98"/>
      <c r="J94" s="8"/>
      <c r="K94" s="8"/>
      <c r="L94" s="8"/>
    </row>
    <row r="95" spans="1:12" x14ac:dyDescent="0.4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</row>
    <row r="96" spans="1:12" x14ac:dyDescent="0.4">
      <c r="D96" s="14"/>
      <c r="E96" s="14"/>
      <c r="F96" s="8"/>
      <c r="G96" s="8"/>
      <c r="H96" s="8"/>
      <c r="J96" s="8"/>
      <c r="K96" s="8"/>
      <c r="L96" s="8"/>
    </row>
    <row r="97" spans="1:12" x14ac:dyDescent="0.4">
      <c r="A97" s="102" t="str">
        <f>+A51</f>
        <v>บริษัท บรุ๊คเคอร์ กรุ๊ป จำกัด (มหาชน) และบริษัทย่อย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</row>
    <row r="98" spans="1:12" x14ac:dyDescent="0.4">
      <c r="A98" s="107" t="str">
        <f>+A52</f>
        <v>งบฐานะการเงิน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</row>
    <row r="99" spans="1:12" x14ac:dyDescent="0.4">
      <c r="A99" s="107" t="str">
        <f>+A53</f>
        <v>ณ วันที่ 31 มีนาคม 2567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</row>
    <row r="100" spans="1:12" x14ac:dyDescent="0.4">
      <c r="F100" s="103" t="s">
        <v>12</v>
      </c>
      <c r="G100" s="103"/>
      <c r="H100" s="103"/>
      <c r="I100" s="103"/>
      <c r="J100" s="103"/>
      <c r="K100" s="103"/>
      <c r="L100" s="103"/>
    </row>
    <row r="101" spans="1:12" x14ac:dyDescent="0.4">
      <c r="F101" s="104" t="s">
        <v>33</v>
      </c>
      <c r="G101" s="104"/>
      <c r="H101" s="104"/>
      <c r="J101" s="105" t="s">
        <v>34</v>
      </c>
      <c r="K101" s="105"/>
      <c r="L101" s="105"/>
    </row>
    <row r="102" spans="1:12" x14ac:dyDescent="0.4">
      <c r="D102" s="61" t="s">
        <v>39</v>
      </c>
      <c r="F102" s="63" t="str">
        <f>+F56</f>
        <v>31 มีนาคม 2567</v>
      </c>
      <c r="G102" s="65"/>
      <c r="H102" s="63" t="str">
        <f>+H56</f>
        <v>31 ธันวาคม 2566</v>
      </c>
      <c r="J102" s="63" t="str">
        <f>+J56</f>
        <v>31 มีนาคม 2567</v>
      </c>
      <c r="K102" s="12"/>
      <c r="L102" s="63" t="str">
        <f>+L56</f>
        <v>31 ธันวาคม 2566</v>
      </c>
    </row>
    <row r="103" spans="1:12" s="76" customFormat="1" ht="18" customHeight="1" x14ac:dyDescent="0.35">
      <c r="F103" s="36"/>
      <c r="G103" s="29"/>
      <c r="H103" s="36"/>
      <c r="I103" s="96"/>
      <c r="J103" s="36"/>
      <c r="K103" s="36"/>
      <c r="L103" s="36"/>
    </row>
    <row r="104" spans="1:12" x14ac:dyDescent="0.4">
      <c r="A104" s="4" t="s">
        <v>113</v>
      </c>
      <c r="F104" s="71"/>
      <c r="G104" s="71"/>
      <c r="H104" s="71"/>
    </row>
    <row r="105" spans="1:12" x14ac:dyDescent="0.4">
      <c r="B105" s="4" t="s">
        <v>138</v>
      </c>
      <c r="F105" s="71"/>
      <c r="G105" s="71"/>
      <c r="H105" s="71"/>
      <c r="J105" s="8"/>
      <c r="K105" s="8"/>
      <c r="L105" s="8"/>
    </row>
    <row r="106" spans="1:12" x14ac:dyDescent="0.4">
      <c r="B106" s="4" t="s">
        <v>36</v>
      </c>
      <c r="F106" s="71"/>
      <c r="G106" s="71"/>
      <c r="H106" s="71"/>
      <c r="J106" s="8"/>
      <c r="K106" s="8"/>
      <c r="L106" s="8"/>
    </row>
    <row r="107" spans="1:12" ht="18.75" thickBot="1" x14ac:dyDescent="0.45">
      <c r="C107" s="99" t="s">
        <v>207</v>
      </c>
      <c r="D107" s="6">
        <v>22</v>
      </c>
      <c r="F107" s="100">
        <v>1644604486.8699999</v>
      </c>
      <c r="G107" s="72"/>
      <c r="H107" s="100">
        <v>1644604486.8699999</v>
      </c>
      <c r="I107" s="28"/>
      <c r="J107" s="100">
        <v>1644604486.8699999</v>
      </c>
      <c r="K107" s="72"/>
      <c r="L107" s="100">
        <v>1644604486.8699999</v>
      </c>
    </row>
    <row r="108" spans="1:12" ht="18.75" thickTop="1" x14ac:dyDescent="0.4">
      <c r="B108" s="4" t="s">
        <v>37</v>
      </c>
      <c r="F108" s="72"/>
      <c r="G108" s="72"/>
      <c r="H108" s="72"/>
      <c r="I108" s="28"/>
      <c r="J108" s="7"/>
      <c r="K108" s="7"/>
      <c r="L108" s="72"/>
    </row>
    <row r="109" spans="1:12" x14ac:dyDescent="0.4">
      <c r="C109" s="99" t="s">
        <v>191</v>
      </c>
      <c r="D109" s="6">
        <v>22</v>
      </c>
      <c r="F109" s="7">
        <v>1164401069.76</v>
      </c>
      <c r="G109" s="7"/>
      <c r="H109" s="7">
        <v>1164401069.76</v>
      </c>
      <c r="I109" s="7"/>
      <c r="J109" s="7">
        <v>1164401069.76</v>
      </c>
      <c r="K109" s="7"/>
      <c r="L109" s="7">
        <v>1164401069.76</v>
      </c>
    </row>
    <row r="110" spans="1:12" x14ac:dyDescent="0.4">
      <c r="B110" s="4" t="s">
        <v>139</v>
      </c>
      <c r="C110" s="99"/>
      <c r="D110" s="6">
        <v>22</v>
      </c>
      <c r="F110" s="7">
        <f>+เปลี่ยนแปลงรวม!F35</f>
        <v>688264273.17000008</v>
      </c>
      <c r="G110" s="7"/>
      <c r="H110" s="7">
        <v>688264273.17000008</v>
      </c>
      <c r="I110" s="28"/>
      <c r="J110" s="7">
        <f>+เปลี่ยนแปลงเฉพาะ!F36</f>
        <v>688264273.17000008</v>
      </c>
      <c r="K110" s="7"/>
      <c r="L110" s="7">
        <v>688264273.17000008</v>
      </c>
    </row>
    <row r="111" spans="1:12" x14ac:dyDescent="0.4">
      <c r="B111" s="4" t="s">
        <v>53</v>
      </c>
      <c r="F111" s="72"/>
      <c r="G111" s="72"/>
      <c r="H111" s="72"/>
      <c r="I111" s="28"/>
      <c r="J111" s="7"/>
      <c r="K111" s="7"/>
      <c r="L111" s="72"/>
    </row>
    <row r="112" spans="1:12" x14ac:dyDescent="0.4">
      <c r="C112" s="4" t="s">
        <v>38</v>
      </c>
      <c r="F112" s="41">
        <f>+เปลี่ยนแปลงรวม!N35</f>
        <v>107803033.52</v>
      </c>
      <c r="G112" s="41"/>
      <c r="H112" s="41">
        <v>107803033.52</v>
      </c>
      <c r="I112" s="28"/>
      <c r="J112" s="41">
        <f>เปลี่ยนแปลงเฉพาะ!P36</f>
        <v>107803033.52</v>
      </c>
      <c r="K112" s="41"/>
      <c r="L112" s="41">
        <v>107803033.52</v>
      </c>
    </row>
    <row r="113" spans="1:12" x14ac:dyDescent="0.4">
      <c r="C113" s="4" t="s">
        <v>3</v>
      </c>
      <c r="D113" s="74"/>
      <c r="F113" s="9">
        <f>เปลี่ยนแปลงรวม!P35</f>
        <v>1588773783.1099999</v>
      </c>
      <c r="G113" s="9"/>
      <c r="H113" s="9">
        <v>904903721.64000022</v>
      </c>
      <c r="I113" s="28"/>
      <c r="J113" s="9">
        <f>เปลี่ยนแปลงเฉพาะ!R36</f>
        <v>1040715183.4399999</v>
      </c>
      <c r="K113" s="9"/>
      <c r="L113" s="9">
        <v>944772321.66999996</v>
      </c>
    </row>
    <row r="114" spans="1:12" x14ac:dyDescent="0.4">
      <c r="B114" s="4" t="s">
        <v>114</v>
      </c>
      <c r="D114" s="74"/>
      <c r="F114" s="46">
        <f>เปลี่ยนแปลงรวม!V35</f>
        <v>34896932.68</v>
      </c>
      <c r="G114" s="9"/>
      <c r="H114" s="46">
        <v>7757018.6100000013</v>
      </c>
      <c r="I114" s="28"/>
      <c r="J114" s="46">
        <v>0</v>
      </c>
      <c r="K114" s="9"/>
      <c r="L114" s="46">
        <v>0</v>
      </c>
    </row>
    <row r="115" spans="1:12" x14ac:dyDescent="0.4">
      <c r="C115" s="4" t="s">
        <v>110</v>
      </c>
      <c r="F115" s="7">
        <f>SUM(F109:F114)</f>
        <v>3584139092.2399998</v>
      </c>
      <c r="G115" s="7"/>
      <c r="H115" s="7">
        <f>SUM(H109:H114)</f>
        <v>2873129116.7000003</v>
      </c>
      <c r="I115" s="28"/>
      <c r="J115" s="7">
        <f>SUM(J109:J114)</f>
        <v>3001183559.8899999</v>
      </c>
      <c r="K115" s="7"/>
      <c r="L115" s="7">
        <f>SUM(L109:L114)</f>
        <v>2905240698.1199999</v>
      </c>
    </row>
    <row r="116" spans="1:12" x14ac:dyDescent="0.4">
      <c r="B116" s="4" t="s">
        <v>96</v>
      </c>
      <c r="F116" s="101">
        <f>เปลี่ยนแปลงรวม!Z35</f>
        <v>62409966.609999999</v>
      </c>
      <c r="G116" s="72"/>
      <c r="H116" s="101">
        <v>62559877.349999987</v>
      </c>
      <c r="I116" s="28"/>
      <c r="J116" s="46">
        <v>0</v>
      </c>
      <c r="K116" s="9"/>
      <c r="L116" s="101">
        <f>เปลี่ยนแปลงรวม!AH35</f>
        <v>0</v>
      </c>
    </row>
    <row r="117" spans="1:12" x14ac:dyDescent="0.4">
      <c r="C117" s="4" t="s">
        <v>115</v>
      </c>
      <c r="F117" s="7">
        <f>+F116+F115</f>
        <v>3646549058.8499999</v>
      </c>
      <c r="G117" s="7"/>
      <c r="H117" s="7">
        <f>+H116+H115</f>
        <v>2935688994.0500002</v>
      </c>
      <c r="I117" s="28"/>
      <c r="J117" s="7">
        <f>+J116+J115</f>
        <v>3001183559.8899999</v>
      </c>
      <c r="K117" s="7"/>
      <c r="L117" s="7">
        <f>+L116+L115</f>
        <v>2905240698.1199999</v>
      </c>
    </row>
    <row r="118" spans="1:12" ht="18.75" thickBot="1" x14ac:dyDescent="0.45">
      <c r="A118" s="4" t="s">
        <v>116</v>
      </c>
      <c r="F118" s="43">
        <f>+F117+F83</f>
        <v>4202732055.1599998</v>
      </c>
      <c r="G118" s="9"/>
      <c r="H118" s="43">
        <f>+H117+H83</f>
        <v>3548441253.1200004</v>
      </c>
      <c r="I118" s="28"/>
      <c r="J118" s="43">
        <f>+J117+J83</f>
        <v>3601554920.54</v>
      </c>
      <c r="K118" s="9"/>
      <c r="L118" s="43">
        <f>+L117+L83</f>
        <v>3608588724.0099998</v>
      </c>
    </row>
    <row r="119" spans="1:12" ht="18.75" thickTop="1" x14ac:dyDescent="0.4">
      <c r="F119" s="9"/>
      <c r="G119" s="9"/>
      <c r="H119" s="9"/>
      <c r="I119" s="28"/>
      <c r="J119" s="9"/>
      <c r="K119" s="9"/>
      <c r="L119" s="9"/>
    </row>
    <row r="120" spans="1:12" x14ac:dyDescent="0.4">
      <c r="A120" s="4" t="s">
        <v>222</v>
      </c>
      <c r="F120" s="44"/>
      <c r="G120" s="44"/>
      <c r="H120" s="44"/>
      <c r="I120" s="28"/>
      <c r="J120" s="7"/>
      <c r="K120" s="7"/>
      <c r="L120" s="7"/>
    </row>
    <row r="121" spans="1:12" x14ac:dyDescent="0.4">
      <c r="F121" s="14"/>
      <c r="G121" s="14"/>
      <c r="H121" s="14"/>
      <c r="J121" s="14"/>
      <c r="K121" s="14"/>
      <c r="L121" s="14"/>
    </row>
    <row r="122" spans="1:12" x14ac:dyDescent="0.4">
      <c r="F122" s="14"/>
      <c r="G122" s="14"/>
      <c r="H122" s="14"/>
      <c r="J122" s="14"/>
      <c r="K122" s="14"/>
      <c r="L122" s="14"/>
    </row>
    <row r="123" spans="1:12" x14ac:dyDescent="0.4">
      <c r="F123" s="14"/>
      <c r="G123" s="14"/>
      <c r="H123" s="14"/>
      <c r="J123" s="14"/>
      <c r="K123" s="14"/>
      <c r="L123" s="14"/>
    </row>
    <row r="124" spans="1:12" x14ac:dyDescent="0.4">
      <c r="F124" s="14"/>
      <c r="G124" s="14"/>
      <c r="H124" s="14"/>
      <c r="J124" s="14"/>
      <c r="K124" s="14"/>
      <c r="L124" s="14"/>
    </row>
    <row r="125" spans="1:12" x14ac:dyDescent="0.4">
      <c r="F125" s="14"/>
      <c r="G125" s="14"/>
      <c r="H125" s="14"/>
      <c r="J125" s="14"/>
      <c r="K125" s="14"/>
      <c r="L125" s="14"/>
    </row>
    <row r="127" spans="1:12" x14ac:dyDescent="0.4">
      <c r="F127" s="14"/>
      <c r="G127" s="14"/>
      <c r="H127" s="14"/>
      <c r="J127" s="14"/>
      <c r="K127" s="14"/>
      <c r="L127" s="14"/>
    </row>
    <row r="128" spans="1:12" x14ac:dyDescent="0.4">
      <c r="F128" s="14"/>
      <c r="G128" s="14"/>
      <c r="H128" s="14"/>
      <c r="J128" s="14"/>
      <c r="K128" s="14"/>
      <c r="L128" s="14"/>
    </row>
    <row r="129" spans="1:12" x14ac:dyDescent="0.4">
      <c r="F129" s="14"/>
      <c r="G129" s="14"/>
      <c r="H129" s="14"/>
      <c r="J129" s="14"/>
      <c r="K129" s="14"/>
      <c r="L129" s="14"/>
    </row>
    <row r="130" spans="1:12" x14ac:dyDescent="0.4">
      <c r="F130" s="14"/>
      <c r="G130" s="14"/>
      <c r="H130" s="14"/>
      <c r="J130" s="14"/>
      <c r="K130" s="14"/>
      <c r="L130" s="14"/>
    </row>
    <row r="131" spans="1:12" x14ac:dyDescent="0.4">
      <c r="A131" s="6"/>
      <c r="B131" s="10" t="s">
        <v>126</v>
      </c>
      <c r="C131" s="6"/>
      <c r="D131" s="10"/>
      <c r="G131" s="10"/>
      <c r="H131" s="10" t="s">
        <v>125</v>
      </c>
      <c r="I131" s="6"/>
      <c r="J131" s="6"/>
      <c r="K131" s="6"/>
      <c r="L131" s="6"/>
    </row>
    <row r="132" spans="1:12" ht="18" customHeight="1" x14ac:dyDescent="0.4">
      <c r="J132" s="8"/>
      <c r="K132" s="8"/>
      <c r="L132" s="8"/>
    </row>
    <row r="133" spans="1:12" x14ac:dyDescent="0.4">
      <c r="A133" s="6"/>
      <c r="B133" s="10"/>
      <c r="C133" s="6"/>
      <c r="D133" s="10"/>
      <c r="F133" s="10"/>
      <c r="G133" s="10"/>
      <c r="H133" s="10"/>
      <c r="I133" s="6"/>
      <c r="J133" s="6"/>
      <c r="K133" s="6"/>
      <c r="L133" s="6"/>
    </row>
    <row r="134" spans="1:12" x14ac:dyDescent="0.4">
      <c r="A134" s="6"/>
      <c r="B134" s="10"/>
      <c r="C134" s="6"/>
      <c r="D134" s="10"/>
      <c r="F134" s="10"/>
      <c r="G134" s="10"/>
      <c r="H134" s="10"/>
      <c r="I134" s="6"/>
      <c r="J134" s="6"/>
      <c r="K134" s="6"/>
      <c r="L134" s="6"/>
    </row>
    <row r="135" spans="1:12" x14ac:dyDescent="0.4">
      <c r="A135" s="6"/>
      <c r="B135" s="10"/>
      <c r="C135" s="6"/>
      <c r="D135" s="10"/>
      <c r="F135" s="10"/>
      <c r="G135" s="10"/>
      <c r="H135" s="10"/>
      <c r="I135" s="6"/>
      <c r="J135" s="6"/>
      <c r="K135" s="6"/>
      <c r="L135" s="6"/>
    </row>
    <row r="136" spans="1:12" ht="16.5" customHeight="1" x14ac:dyDescent="0.4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</row>
    <row r="137" spans="1:12" ht="13.5" customHeight="1" x14ac:dyDescent="0.4">
      <c r="D137" s="6" t="s">
        <v>84</v>
      </c>
      <c r="F137" s="14">
        <f>F118-F44</f>
        <v>0</v>
      </c>
      <c r="G137" s="14"/>
      <c r="H137" s="14">
        <f>H118-H44</f>
        <v>0</v>
      </c>
      <c r="J137" s="14">
        <f>J118-J44</f>
        <v>0</v>
      </c>
      <c r="K137" s="14"/>
      <c r="L137" s="14">
        <f>L118-L44</f>
        <v>0</v>
      </c>
    </row>
    <row r="138" spans="1:12" ht="18" customHeight="1" x14ac:dyDescent="0.4"/>
    <row r="139" spans="1:12" ht="18" customHeight="1" x14ac:dyDescent="0.4"/>
  </sheetData>
  <mergeCells count="23">
    <mergeCell ref="F100:L100"/>
    <mergeCell ref="F55:H55"/>
    <mergeCell ref="A49:L49"/>
    <mergeCell ref="A136:L136"/>
    <mergeCell ref="A95:L95"/>
    <mergeCell ref="A52:L52"/>
    <mergeCell ref="A98:L98"/>
    <mergeCell ref="J101:L101"/>
    <mergeCell ref="F101:H101"/>
    <mergeCell ref="A10:C10"/>
    <mergeCell ref="A51:L51"/>
    <mergeCell ref="A53:L53"/>
    <mergeCell ref="A99:L99"/>
    <mergeCell ref="A58:C58"/>
    <mergeCell ref="A97:L97"/>
    <mergeCell ref="F54:L54"/>
    <mergeCell ref="J55:L55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9" max="11" man="1"/>
    <brk id="9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44"/>
  <sheetViews>
    <sheetView view="pageBreakPreview" zoomScaleNormal="86" zoomScaleSheetLayoutView="100" workbookViewId="0">
      <selection activeCell="A20" sqref="A20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2.28515625" style="4" customWidth="1"/>
    <col min="7" max="7" width="1" style="4" hidden="1" customWidth="1"/>
    <col min="8" max="8" width="11.85546875" style="4" hidden="1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2.14062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x14ac:dyDescent="0.4">
      <c r="Z1" s="109" t="s">
        <v>211</v>
      </c>
      <c r="AA1" s="109"/>
      <c r="AB1" s="109"/>
    </row>
    <row r="2" spans="1:31" x14ac:dyDescent="0.4">
      <c r="A2" s="107" t="s">
        <v>51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</row>
    <row r="3" spans="1:31" x14ac:dyDescent="0.4">
      <c r="A3" s="107" t="s">
        <v>237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</row>
    <row r="4" spans="1:31" x14ac:dyDescent="0.4">
      <c r="A4" s="107" t="s">
        <v>33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</row>
    <row r="5" spans="1:31" x14ac:dyDescent="0.4">
      <c r="A5" s="107" t="s">
        <v>213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</row>
    <row r="6" spans="1:31" ht="5.25" customHeight="1" x14ac:dyDescent="0.4">
      <c r="A6" s="1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3"/>
      <c r="B7" s="3"/>
      <c r="C7" s="3"/>
      <c r="D7" s="110" t="s">
        <v>12</v>
      </c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</row>
    <row r="8" spans="1:31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05" t="s">
        <v>18</v>
      </c>
      <c r="O8" s="105"/>
      <c r="P8" s="105"/>
      <c r="Q8" s="65"/>
      <c r="R8" s="111" t="s">
        <v>114</v>
      </c>
      <c r="S8" s="111"/>
      <c r="T8" s="111"/>
      <c r="U8" s="111"/>
      <c r="V8" s="111"/>
      <c r="W8" s="65"/>
      <c r="X8" s="37"/>
      <c r="Y8" s="37"/>
      <c r="Z8" s="37" t="s">
        <v>99</v>
      </c>
    </row>
    <row r="9" spans="1:31" x14ac:dyDescent="0.4">
      <c r="D9" s="7"/>
      <c r="E9" s="7"/>
      <c r="F9" s="14" t="s">
        <v>140</v>
      </c>
      <c r="G9" s="7"/>
      <c r="H9" s="14"/>
      <c r="I9" s="7"/>
      <c r="J9" s="32"/>
      <c r="K9" s="14"/>
      <c r="L9" s="14"/>
      <c r="M9" s="14"/>
      <c r="N9" s="65"/>
      <c r="O9" s="65"/>
      <c r="P9" s="65"/>
      <c r="Q9" s="65"/>
      <c r="R9" s="14" t="s">
        <v>128</v>
      </c>
      <c r="S9" s="65"/>
      <c r="T9" s="59" t="s">
        <v>131</v>
      </c>
      <c r="U9" s="65"/>
      <c r="V9" s="39" t="s">
        <v>105</v>
      </c>
      <c r="W9" s="65"/>
      <c r="X9" s="65" t="s">
        <v>92</v>
      </c>
      <c r="Y9" s="65"/>
      <c r="Z9" s="65" t="s">
        <v>100</v>
      </c>
    </row>
    <row r="10" spans="1:31" x14ac:dyDescent="0.4">
      <c r="D10" s="15" t="s">
        <v>21</v>
      </c>
      <c r="E10" s="15"/>
      <c r="F10" s="14" t="s">
        <v>141</v>
      </c>
      <c r="G10" s="15"/>
      <c r="H10" s="14" t="s">
        <v>64</v>
      </c>
      <c r="I10" s="14"/>
      <c r="J10" s="33" t="s">
        <v>69</v>
      </c>
      <c r="K10" s="14"/>
      <c r="L10" s="14" t="s">
        <v>65</v>
      </c>
      <c r="M10" s="14"/>
      <c r="N10" s="24" t="s">
        <v>22</v>
      </c>
      <c r="O10" s="19"/>
      <c r="P10" s="62"/>
      <c r="Q10" s="62"/>
      <c r="R10" s="6" t="s">
        <v>130</v>
      </c>
      <c r="S10" s="14"/>
      <c r="T10" s="57" t="s">
        <v>132</v>
      </c>
      <c r="U10" s="14"/>
      <c r="V10" s="14" t="s">
        <v>106</v>
      </c>
      <c r="W10" s="62"/>
      <c r="X10" s="65" t="s">
        <v>93</v>
      </c>
      <c r="Y10" s="65"/>
      <c r="Z10" s="65" t="s">
        <v>101</v>
      </c>
    </row>
    <row r="11" spans="1:31" x14ac:dyDescent="0.4">
      <c r="B11" s="61" t="s">
        <v>39</v>
      </c>
      <c r="D11" s="20" t="s">
        <v>23</v>
      </c>
      <c r="E11" s="17"/>
      <c r="F11" s="64" t="s">
        <v>24</v>
      </c>
      <c r="G11" s="17"/>
      <c r="H11" s="64" t="s">
        <v>65</v>
      </c>
      <c r="I11" s="16"/>
      <c r="J11" s="34" t="s">
        <v>70</v>
      </c>
      <c r="K11" s="16"/>
      <c r="L11" s="64"/>
      <c r="M11" s="16"/>
      <c r="N11" s="25" t="s">
        <v>19</v>
      </c>
      <c r="O11" s="19"/>
      <c r="P11" s="63" t="s">
        <v>3</v>
      </c>
      <c r="Q11" s="65"/>
      <c r="R11" s="64" t="s">
        <v>129</v>
      </c>
      <c r="S11" s="16"/>
      <c r="T11" s="58" t="s">
        <v>133</v>
      </c>
      <c r="U11" s="16"/>
      <c r="V11" s="64" t="s">
        <v>113</v>
      </c>
      <c r="W11" s="65"/>
      <c r="X11" s="63"/>
      <c r="Y11" s="65"/>
      <c r="Z11" s="63" t="s">
        <v>102</v>
      </c>
      <c r="AB11" s="61" t="s">
        <v>27</v>
      </c>
      <c r="AE11" s="16"/>
    </row>
    <row r="12" spans="1:31" x14ac:dyDescent="0.4">
      <c r="C12" s="16"/>
      <c r="N12" s="65"/>
      <c r="O12" s="16"/>
      <c r="P12" s="22"/>
      <c r="Q12" s="22"/>
      <c r="R12" s="22"/>
      <c r="S12" s="22"/>
      <c r="T12" s="22"/>
      <c r="U12" s="22"/>
      <c r="V12" s="22"/>
      <c r="W12" s="22"/>
      <c r="X12" s="22"/>
      <c r="Y12" s="17"/>
      <c r="Z12" s="17"/>
      <c r="AB12" s="22"/>
    </row>
    <row r="13" spans="1:31" x14ac:dyDescent="0.4">
      <c r="A13" s="4" t="s">
        <v>189</v>
      </c>
      <c r="D13" s="9">
        <v>1164401069.76</v>
      </c>
      <c r="E13" s="9"/>
      <c r="F13" s="9">
        <v>688264273.17000008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v>101508576.81</v>
      </c>
      <c r="O13" s="9"/>
      <c r="P13" s="9">
        <v>640369161.44000018</v>
      </c>
      <c r="Q13" s="9"/>
      <c r="R13" s="9">
        <v>17740596.210000001</v>
      </c>
      <c r="S13" s="9"/>
      <c r="T13" s="9">
        <v>0</v>
      </c>
      <c r="U13" s="9"/>
      <c r="V13" s="9">
        <f>+T13+R13</f>
        <v>17740596.210000001</v>
      </c>
      <c r="W13" s="9"/>
      <c r="X13" s="9">
        <f>SUM(D13:P13)+V13</f>
        <v>2612283677.3900003</v>
      </c>
      <c r="Y13" s="9"/>
      <c r="Z13" s="9">
        <v>62855854.489999987</v>
      </c>
      <c r="AA13" s="28"/>
      <c r="AB13" s="9">
        <f>+X13+Z13</f>
        <v>2675139531.8800001</v>
      </c>
    </row>
    <row r="14" spans="1:31" ht="8.25" customHeight="1" x14ac:dyDescent="0.4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7"/>
      <c r="AB14" s="9"/>
    </row>
    <row r="15" spans="1:31" x14ac:dyDescent="0.4">
      <c r="A15" s="4" t="s">
        <v>117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7"/>
      <c r="AB15" s="9"/>
    </row>
    <row r="16" spans="1:31" hidden="1" x14ac:dyDescent="0.4">
      <c r="A16" s="4" t="s">
        <v>152</v>
      </c>
      <c r="B16" s="6">
        <v>25</v>
      </c>
      <c r="D16" s="9">
        <v>0</v>
      </c>
      <c r="E16" s="9"/>
      <c r="F16" s="9">
        <v>0</v>
      </c>
      <c r="G16" s="9"/>
      <c r="H16" s="9">
        <v>0</v>
      </c>
      <c r="I16" s="9"/>
      <c r="J16" s="9"/>
      <c r="K16" s="9"/>
      <c r="L16" s="9"/>
      <c r="M16" s="9"/>
      <c r="N16" s="9">
        <v>0</v>
      </c>
      <c r="O16" s="7"/>
      <c r="P16" s="9">
        <v>0</v>
      </c>
      <c r="Q16" s="9"/>
      <c r="R16" s="9">
        <v>0</v>
      </c>
      <c r="S16" s="9"/>
      <c r="T16" s="9">
        <v>0</v>
      </c>
      <c r="U16" s="9"/>
      <c r="V16" s="9">
        <f t="shared" ref="V16:V17" si="0">+T16+R16</f>
        <v>0</v>
      </c>
      <c r="W16" s="9"/>
      <c r="X16" s="9">
        <f t="shared" ref="X16" si="1">SUM(D16:P16)+V16</f>
        <v>0</v>
      </c>
      <c r="Y16" s="9"/>
      <c r="Z16" s="9">
        <v>0</v>
      </c>
      <c r="AA16" s="7"/>
      <c r="AB16" s="9">
        <f t="shared" ref="AB16:AB17" si="2">+X16+Z16</f>
        <v>0</v>
      </c>
    </row>
    <row r="17" spans="1:30" hidden="1" x14ac:dyDescent="0.4">
      <c r="A17" s="4" t="s">
        <v>179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/>
      <c r="K17" s="9"/>
      <c r="L17" s="9"/>
      <c r="M17" s="9"/>
      <c r="N17" s="9">
        <v>0</v>
      </c>
      <c r="O17" s="7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si="0"/>
        <v>0</v>
      </c>
      <c r="W17" s="9"/>
      <c r="X17" s="9">
        <f t="shared" ref="X17" si="3">SUM(D17:P17)+V17</f>
        <v>0</v>
      </c>
      <c r="Y17" s="9"/>
      <c r="Z17" s="9">
        <v>0</v>
      </c>
      <c r="AA17" s="7"/>
      <c r="AB17" s="9">
        <f t="shared" si="2"/>
        <v>0</v>
      </c>
    </row>
    <row r="18" spans="1:30" hidden="1" x14ac:dyDescent="0.4">
      <c r="A18" s="4" t="s">
        <v>127</v>
      </c>
      <c r="B18" s="6">
        <v>24</v>
      </c>
      <c r="D18" s="9">
        <v>0</v>
      </c>
      <c r="E18" s="9"/>
      <c r="F18" s="9">
        <v>0</v>
      </c>
      <c r="G18" s="9"/>
      <c r="H18" s="9">
        <v>0</v>
      </c>
      <c r="I18" s="9"/>
      <c r="J18" s="9"/>
      <c r="K18" s="9"/>
      <c r="L18" s="9"/>
      <c r="M18" s="9"/>
      <c r="N18" s="9">
        <v>0</v>
      </c>
      <c r="O18" s="7"/>
      <c r="P18" s="9">
        <v>0</v>
      </c>
      <c r="Q18" s="9"/>
      <c r="R18" s="9">
        <v>0</v>
      </c>
      <c r="S18" s="9"/>
      <c r="T18" s="9">
        <v>0</v>
      </c>
      <c r="U18" s="9"/>
      <c r="V18" s="9">
        <f>+T18+R18</f>
        <v>0</v>
      </c>
      <c r="W18" s="9"/>
      <c r="X18" s="9">
        <f>SUM(D18:P18)+V18</f>
        <v>0</v>
      </c>
      <c r="Y18" s="9"/>
      <c r="Z18" s="9">
        <v>0</v>
      </c>
      <c r="AA18" s="7"/>
      <c r="AB18" s="9">
        <f>+X18+Z18</f>
        <v>0</v>
      </c>
    </row>
    <row r="19" spans="1:30" hidden="1" x14ac:dyDescent="0.4">
      <c r="A19" s="4" t="s">
        <v>153</v>
      </c>
      <c r="B19" s="6"/>
      <c r="D19" s="9">
        <v>0</v>
      </c>
      <c r="E19" s="9"/>
      <c r="F19" s="9">
        <v>0</v>
      </c>
      <c r="G19" s="9"/>
      <c r="H19" s="9">
        <v>0</v>
      </c>
      <c r="I19" s="9"/>
      <c r="J19" s="9"/>
      <c r="K19" s="9"/>
      <c r="L19" s="9"/>
      <c r="M19" s="9"/>
      <c r="N19" s="9">
        <v>0</v>
      </c>
      <c r="O19" s="7"/>
      <c r="P19" s="9">
        <f>-N19</f>
        <v>0</v>
      </c>
      <c r="Q19" s="9"/>
      <c r="R19" s="9">
        <v>0</v>
      </c>
      <c r="S19" s="9"/>
      <c r="T19" s="9">
        <v>0</v>
      </c>
      <c r="U19" s="9"/>
      <c r="V19" s="9">
        <f t="shared" ref="V19" si="4">+T19+R19</f>
        <v>0</v>
      </c>
      <c r="W19" s="9"/>
      <c r="X19" s="9">
        <f t="shared" ref="X19" si="5">SUM(D19:P19)+V19</f>
        <v>0</v>
      </c>
      <c r="Y19" s="9"/>
      <c r="Z19" s="9">
        <v>0</v>
      </c>
      <c r="AA19" s="7"/>
      <c r="AB19" s="9">
        <f t="shared" ref="AB19" si="6">+X19+Z19</f>
        <v>0</v>
      </c>
    </row>
    <row r="20" spans="1:30" x14ac:dyDescent="0.4">
      <c r="A20" s="4" t="s">
        <v>224</v>
      </c>
      <c r="B20" s="6"/>
      <c r="D20" s="9">
        <v>0</v>
      </c>
      <c r="E20" s="9"/>
      <c r="F20" s="9">
        <v>0</v>
      </c>
      <c r="G20" s="9"/>
      <c r="H20" s="9">
        <v>0</v>
      </c>
      <c r="I20" s="9"/>
      <c r="J20" s="9"/>
      <c r="K20" s="9"/>
      <c r="L20" s="9"/>
      <c r="M20" s="9"/>
      <c r="N20" s="9">
        <v>0</v>
      </c>
      <c r="O20" s="9"/>
      <c r="P20" s="9">
        <f>+'งบกำไรขาดทุน Q1_67'!H35</f>
        <v>88419301.729999989</v>
      </c>
      <c r="Q20" s="9"/>
      <c r="R20" s="9">
        <f>+'งบกำไรขาดทุน Q1_67'!H64</f>
        <v>477033.67</v>
      </c>
      <c r="S20" s="9"/>
      <c r="T20" s="9">
        <f>-T22</f>
        <v>0</v>
      </c>
      <c r="U20" s="9"/>
      <c r="V20" s="9">
        <f>+T20+R20</f>
        <v>477033.67</v>
      </c>
      <c r="W20" s="9"/>
      <c r="X20" s="9">
        <f>SUM(D20:P20)+V20</f>
        <v>88896335.399999991</v>
      </c>
      <c r="Y20" s="9"/>
      <c r="Z20" s="9">
        <v>-214804.89</v>
      </c>
      <c r="AA20" s="28"/>
      <c r="AB20" s="9">
        <f>+X20+Z20</f>
        <v>88681530.50999999</v>
      </c>
    </row>
    <row r="21" spans="1:30" hidden="1" x14ac:dyDescent="0.4">
      <c r="A21" s="4" t="s">
        <v>146</v>
      </c>
      <c r="B21" s="6"/>
      <c r="D21" s="9"/>
      <c r="E21" s="9"/>
      <c r="F21" s="9"/>
      <c r="G21" s="7"/>
      <c r="H21" s="9"/>
      <c r="I21" s="9"/>
      <c r="J21" s="9"/>
      <c r="K21" s="9"/>
      <c r="L21" s="9"/>
      <c r="M21" s="9"/>
      <c r="N21" s="9"/>
      <c r="O21" s="7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8"/>
      <c r="AB21" s="9"/>
    </row>
    <row r="22" spans="1:30" hidden="1" x14ac:dyDescent="0.4">
      <c r="A22" s="4" t="s">
        <v>147</v>
      </c>
      <c r="B22" s="6"/>
      <c r="D22" s="9">
        <v>0</v>
      </c>
      <c r="E22" s="9"/>
      <c r="F22" s="9">
        <v>0</v>
      </c>
      <c r="G22" s="9"/>
      <c r="H22" s="9">
        <v>0</v>
      </c>
      <c r="I22" s="9"/>
      <c r="J22" s="9"/>
      <c r="K22" s="9"/>
      <c r="L22" s="9"/>
      <c r="M22" s="9"/>
      <c r="N22" s="9">
        <v>0</v>
      </c>
      <c r="O22" s="7"/>
      <c r="P22" s="9">
        <v>0</v>
      </c>
      <c r="Q22" s="9"/>
      <c r="R22" s="9">
        <v>0</v>
      </c>
      <c r="S22" s="9"/>
      <c r="T22" s="9">
        <f>-P22</f>
        <v>0</v>
      </c>
      <c r="U22" s="9"/>
      <c r="V22" s="9">
        <f>+T22+R22</f>
        <v>0</v>
      </c>
      <c r="W22" s="9"/>
      <c r="X22" s="9">
        <f>SUM(D22:P22)+V22</f>
        <v>0</v>
      </c>
      <c r="Y22" s="9"/>
      <c r="Z22" s="9">
        <v>0</v>
      </c>
      <c r="AA22" s="7"/>
      <c r="AB22" s="9">
        <f>+X22+Z22</f>
        <v>0</v>
      </c>
    </row>
    <row r="23" spans="1:30" ht="9" customHeight="1" x14ac:dyDescent="0.4">
      <c r="B23" s="6"/>
      <c r="D23" s="46"/>
      <c r="E23" s="9"/>
      <c r="F23" s="46"/>
      <c r="G23" s="28"/>
      <c r="H23" s="46"/>
      <c r="I23" s="9"/>
      <c r="J23" s="9"/>
      <c r="K23" s="9"/>
      <c r="L23" s="9"/>
      <c r="M23" s="9"/>
      <c r="N23" s="46"/>
      <c r="O23" s="44"/>
      <c r="P23" s="46"/>
      <c r="Q23" s="9"/>
      <c r="R23" s="46"/>
      <c r="S23" s="9"/>
      <c r="T23" s="46"/>
      <c r="U23" s="9"/>
      <c r="V23" s="46"/>
      <c r="W23" s="9"/>
      <c r="X23" s="46"/>
      <c r="Y23" s="9"/>
      <c r="Z23" s="46"/>
      <c r="AA23" s="9"/>
      <c r="AB23" s="46"/>
    </row>
    <row r="24" spans="1:30" ht="18.75" thickBot="1" x14ac:dyDescent="0.45">
      <c r="A24" s="4" t="s">
        <v>214</v>
      </c>
      <c r="D24" s="51">
        <f>SUM(D13:D23)</f>
        <v>1164401069.76</v>
      </c>
      <c r="E24" s="9"/>
      <c r="F24" s="51">
        <f>SUM(F13:F23)</f>
        <v>688264273.17000008</v>
      </c>
      <c r="G24" s="7"/>
      <c r="H24" s="51">
        <f>SUM(H13:H23)</f>
        <v>0</v>
      </c>
      <c r="I24" s="9"/>
      <c r="J24" s="51">
        <f>SUM(J13:J23)</f>
        <v>0</v>
      </c>
      <c r="K24" s="9"/>
      <c r="L24" s="51">
        <f>SUM(L13:L23)</f>
        <v>0</v>
      </c>
      <c r="M24" s="9"/>
      <c r="N24" s="51">
        <f>SUM(N13:N23)</f>
        <v>101508576.81</v>
      </c>
      <c r="O24" s="7"/>
      <c r="P24" s="51">
        <f>SUM(P13:P23)</f>
        <v>728788463.1700002</v>
      </c>
      <c r="Q24" s="9"/>
      <c r="R24" s="51">
        <f>SUM(R13:R23)</f>
        <v>18217629.880000003</v>
      </c>
      <c r="S24" s="9"/>
      <c r="T24" s="51">
        <f>SUM(T13:T23)</f>
        <v>0</v>
      </c>
      <c r="U24" s="9"/>
      <c r="V24" s="51">
        <f>SUM(V13:V23)</f>
        <v>18217629.880000003</v>
      </c>
      <c r="W24" s="9"/>
      <c r="X24" s="51">
        <f>SUM(X13:X23)</f>
        <v>2701180012.7900004</v>
      </c>
      <c r="Y24" s="9"/>
      <c r="Z24" s="51">
        <f>SUM(Z13:Z23)</f>
        <v>62641049.599999987</v>
      </c>
      <c r="AA24" s="28"/>
      <c r="AB24" s="51">
        <f>SUM(AB13:AB23)</f>
        <v>2763821062.3900003</v>
      </c>
    </row>
    <row r="25" spans="1:30" ht="11.25" customHeight="1" thickTop="1" x14ac:dyDescent="0.4">
      <c r="A25" s="4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9"/>
      <c r="Y25" s="28"/>
      <c r="Z25" s="28"/>
      <c r="AA25" s="28"/>
      <c r="AB25" s="28"/>
    </row>
    <row r="26" spans="1:30" x14ac:dyDescent="0.4">
      <c r="A26" s="4" t="s">
        <v>215</v>
      </c>
      <c r="D26" s="9">
        <v>1164401069.76</v>
      </c>
      <c r="E26" s="9"/>
      <c r="F26" s="9">
        <v>688264273.17000008</v>
      </c>
      <c r="G26" s="9"/>
      <c r="H26" s="9">
        <v>0</v>
      </c>
      <c r="I26" s="9"/>
      <c r="J26" s="9">
        <v>0</v>
      </c>
      <c r="K26" s="9"/>
      <c r="L26" s="9">
        <v>0</v>
      </c>
      <c r="M26" s="9"/>
      <c r="N26" s="9">
        <v>107803033.52</v>
      </c>
      <c r="O26" s="9"/>
      <c r="P26" s="9">
        <v>904903721.63999999</v>
      </c>
      <c r="Q26" s="9"/>
      <c r="R26" s="9">
        <v>7757018.6100000003</v>
      </c>
      <c r="S26" s="9"/>
      <c r="T26" s="9">
        <v>0</v>
      </c>
      <c r="U26" s="9"/>
      <c r="V26" s="9">
        <f>+T26+R26</f>
        <v>7757018.6100000003</v>
      </c>
      <c r="W26" s="9"/>
      <c r="X26" s="9">
        <f>SUM(D26:P26)+V26</f>
        <v>2873129116.7000003</v>
      </c>
      <c r="Y26" s="9"/>
      <c r="Z26" s="9">
        <v>62559877.350000001</v>
      </c>
      <c r="AA26" s="28"/>
      <c r="AB26" s="9">
        <f>+X26+Z26</f>
        <v>2935688994.0500002</v>
      </c>
      <c r="AD26" s="40">
        <f>AB26-'งบฐานะการเงิน Q1_67'!H117</f>
        <v>0</v>
      </c>
    </row>
    <row r="27" spans="1:30" ht="7.5" customHeight="1" x14ac:dyDescent="0.4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7"/>
      <c r="AB27" s="9"/>
    </row>
    <row r="28" spans="1:30" x14ac:dyDescent="0.4">
      <c r="A28" s="4" t="s">
        <v>117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7"/>
      <c r="AB28" s="9"/>
    </row>
    <row r="29" spans="1:30" hidden="1" x14ac:dyDescent="0.4">
      <c r="A29" s="4" t="s">
        <v>127</v>
      </c>
      <c r="B29" s="6">
        <v>24</v>
      </c>
      <c r="D29" s="9">
        <v>0</v>
      </c>
      <c r="E29" s="9"/>
      <c r="F29" s="9">
        <v>0</v>
      </c>
      <c r="G29" s="9"/>
      <c r="H29" s="9">
        <v>0</v>
      </c>
      <c r="I29" s="9"/>
      <c r="J29" s="9"/>
      <c r="K29" s="9"/>
      <c r="L29" s="9"/>
      <c r="M29" s="9"/>
      <c r="N29" s="9">
        <v>0</v>
      </c>
      <c r="O29" s="7"/>
      <c r="P29" s="9">
        <v>0</v>
      </c>
      <c r="Q29" s="9"/>
      <c r="R29" s="9">
        <v>0</v>
      </c>
      <c r="S29" s="9"/>
      <c r="T29" s="9">
        <v>0</v>
      </c>
      <c r="U29" s="9"/>
      <c r="V29" s="9">
        <f>+T29+R29</f>
        <v>0</v>
      </c>
      <c r="W29" s="9"/>
      <c r="X29" s="9">
        <f>SUM(D29:P29)+V29</f>
        <v>0</v>
      </c>
      <c r="Y29" s="9"/>
      <c r="Z29" s="9">
        <v>0</v>
      </c>
      <c r="AA29" s="7"/>
      <c r="AB29" s="9">
        <f>+X29+Z29</f>
        <v>0</v>
      </c>
    </row>
    <row r="30" spans="1:30" hidden="1" x14ac:dyDescent="0.4">
      <c r="A30" s="4" t="s">
        <v>153</v>
      </c>
      <c r="B30" s="6"/>
      <c r="D30" s="9">
        <v>0</v>
      </c>
      <c r="E30" s="9"/>
      <c r="F30" s="9">
        <v>0</v>
      </c>
      <c r="G30" s="9"/>
      <c r="H30" s="9">
        <v>0</v>
      </c>
      <c r="I30" s="9"/>
      <c r="J30" s="9"/>
      <c r="K30" s="9"/>
      <c r="L30" s="9"/>
      <c r="M30" s="9"/>
      <c r="N30" s="9">
        <v>0</v>
      </c>
      <c r="O30" s="7"/>
      <c r="P30" s="9">
        <f>-N30</f>
        <v>0</v>
      </c>
      <c r="Q30" s="9"/>
      <c r="R30" s="9">
        <v>0</v>
      </c>
      <c r="S30" s="9"/>
      <c r="T30" s="9">
        <v>0</v>
      </c>
      <c r="U30" s="9"/>
      <c r="V30" s="9">
        <f t="shared" ref="V30" si="7">+T30+R30</f>
        <v>0</v>
      </c>
      <c r="W30" s="9"/>
      <c r="X30" s="9">
        <f t="shared" ref="X30" si="8">SUM(D30:P30)+V30</f>
        <v>0</v>
      </c>
      <c r="Y30" s="9"/>
      <c r="Z30" s="9">
        <v>0</v>
      </c>
      <c r="AA30" s="7"/>
      <c r="AB30" s="9">
        <f t="shared" ref="AB30" si="9">+X30+Z30</f>
        <v>0</v>
      </c>
    </row>
    <row r="31" spans="1:30" x14ac:dyDescent="0.4">
      <c r="A31" s="4" t="s">
        <v>224</v>
      </c>
      <c r="B31" s="6"/>
      <c r="D31" s="9">
        <v>0</v>
      </c>
      <c r="E31" s="9"/>
      <c r="F31" s="9">
        <v>0</v>
      </c>
      <c r="G31" s="9"/>
      <c r="H31" s="9">
        <v>0</v>
      </c>
      <c r="I31" s="9"/>
      <c r="J31" s="9"/>
      <c r="K31" s="9"/>
      <c r="L31" s="9"/>
      <c r="M31" s="9"/>
      <c r="N31" s="9">
        <v>0</v>
      </c>
      <c r="O31" s="9"/>
      <c r="P31" s="9">
        <f>+'งบกำไรขาดทุน Q1_67'!F35</f>
        <v>683870061.46999991</v>
      </c>
      <c r="Q31" s="9"/>
      <c r="R31" s="9">
        <f>+'งบกำไรขาดทุน Q1_67'!F64</f>
        <v>27139914.07</v>
      </c>
      <c r="S31" s="9"/>
      <c r="T31" s="9">
        <f>-T33</f>
        <v>0</v>
      </c>
      <c r="U31" s="9"/>
      <c r="V31" s="9">
        <f>+T31+R31</f>
        <v>27139914.07</v>
      </c>
      <c r="W31" s="9"/>
      <c r="X31" s="9">
        <f>SUM(D31:P31)+V31</f>
        <v>711009975.53999996</v>
      </c>
      <c r="Y31" s="9"/>
      <c r="Z31" s="9">
        <f>+'งบกำไรขาดทุน Q1_67'!F36</f>
        <v>-149910.74</v>
      </c>
      <c r="AA31" s="9"/>
      <c r="AB31" s="9">
        <f>+X31+Z31</f>
        <v>710860064.79999995</v>
      </c>
    </row>
    <row r="32" spans="1:30" hidden="1" x14ac:dyDescent="0.4">
      <c r="A32" s="4" t="s">
        <v>146</v>
      </c>
      <c r="B32" s="6"/>
      <c r="D32" s="9"/>
      <c r="E32" s="9"/>
      <c r="F32" s="9"/>
      <c r="G32" s="7"/>
      <c r="H32" s="9"/>
      <c r="I32" s="9"/>
      <c r="J32" s="9"/>
      <c r="K32" s="9"/>
      <c r="L32" s="9"/>
      <c r="M32" s="9"/>
      <c r="N32" s="9"/>
      <c r="O32" s="7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28"/>
      <c r="AB32" s="9"/>
    </row>
    <row r="33" spans="1:30" hidden="1" x14ac:dyDescent="0.4">
      <c r="A33" s="4" t="s">
        <v>147</v>
      </c>
      <c r="B33" s="6"/>
      <c r="D33" s="9">
        <v>0</v>
      </c>
      <c r="E33" s="9"/>
      <c r="F33" s="9">
        <v>0</v>
      </c>
      <c r="G33" s="9"/>
      <c r="H33" s="9">
        <v>0</v>
      </c>
      <c r="I33" s="9"/>
      <c r="J33" s="9"/>
      <c r="K33" s="9"/>
      <c r="L33" s="9"/>
      <c r="M33" s="9"/>
      <c r="N33" s="9">
        <v>0</v>
      </c>
      <c r="O33" s="7"/>
      <c r="P33" s="9">
        <v>0</v>
      </c>
      <c r="Q33" s="9"/>
      <c r="R33" s="9">
        <v>0</v>
      </c>
      <c r="S33" s="9"/>
      <c r="T33" s="9">
        <f>-P33</f>
        <v>0</v>
      </c>
      <c r="U33" s="9"/>
      <c r="V33" s="9">
        <f>+T33+R33</f>
        <v>0</v>
      </c>
      <c r="W33" s="9"/>
      <c r="X33" s="9">
        <f>SUM(D33:P33)+V33</f>
        <v>0</v>
      </c>
      <c r="Y33" s="9"/>
      <c r="Z33" s="9">
        <v>0</v>
      </c>
      <c r="AA33" s="7"/>
      <c r="AB33" s="9">
        <f>+X33+Z33</f>
        <v>0</v>
      </c>
    </row>
    <row r="34" spans="1:30" ht="8.25" customHeight="1" x14ac:dyDescent="0.4">
      <c r="B34" s="6"/>
      <c r="D34" s="46"/>
      <c r="E34" s="9"/>
      <c r="F34" s="46"/>
      <c r="G34" s="28"/>
      <c r="H34" s="46"/>
      <c r="I34" s="9"/>
      <c r="J34" s="9"/>
      <c r="K34" s="9"/>
      <c r="L34" s="9"/>
      <c r="M34" s="9"/>
      <c r="N34" s="46"/>
      <c r="O34" s="44"/>
      <c r="P34" s="46"/>
      <c r="Q34" s="9"/>
      <c r="R34" s="46"/>
      <c r="S34" s="9"/>
      <c r="T34" s="46"/>
      <c r="U34" s="9"/>
      <c r="V34" s="46"/>
      <c r="W34" s="9"/>
      <c r="X34" s="46"/>
      <c r="Y34" s="9"/>
      <c r="Z34" s="46"/>
      <c r="AA34" s="9"/>
      <c r="AB34" s="46"/>
    </row>
    <row r="35" spans="1:30" ht="18.75" thickBot="1" x14ac:dyDescent="0.45">
      <c r="A35" s="4" t="s">
        <v>216</v>
      </c>
      <c r="D35" s="51">
        <f>SUM(D26:D34)</f>
        <v>1164401069.76</v>
      </c>
      <c r="E35" s="9"/>
      <c r="F35" s="51">
        <f>SUM(F26:F34)</f>
        <v>688264273.17000008</v>
      </c>
      <c r="G35" s="7"/>
      <c r="H35" s="51">
        <f>SUM(H26:H34)</f>
        <v>0</v>
      </c>
      <c r="I35" s="9"/>
      <c r="J35" s="51">
        <f>SUM(J26:J34)</f>
        <v>0</v>
      </c>
      <c r="K35" s="9"/>
      <c r="L35" s="51">
        <f>SUM(L26:L34)</f>
        <v>0</v>
      </c>
      <c r="M35" s="9"/>
      <c r="N35" s="51">
        <f>SUM(N26:N34)</f>
        <v>107803033.52</v>
      </c>
      <c r="O35" s="7"/>
      <c r="P35" s="51">
        <f>SUM(P26:P34)</f>
        <v>1588773783.1099999</v>
      </c>
      <c r="Q35" s="9"/>
      <c r="R35" s="51">
        <f>SUM(R26:R34)</f>
        <v>34896932.68</v>
      </c>
      <c r="S35" s="9"/>
      <c r="T35" s="51">
        <f>SUM(T26:T34)</f>
        <v>0</v>
      </c>
      <c r="U35" s="9"/>
      <c r="V35" s="51">
        <f>SUM(V26:V34)</f>
        <v>34896932.68</v>
      </c>
      <c r="W35" s="9"/>
      <c r="X35" s="51">
        <f>SUM(X26:X34)</f>
        <v>3584139092.2400002</v>
      </c>
      <c r="Y35" s="9"/>
      <c r="Z35" s="51">
        <f>SUM(Z26:Z34)</f>
        <v>62409966.609999999</v>
      </c>
      <c r="AA35" s="28"/>
      <c r="AB35" s="51">
        <f>SUM(AB26:AB34)</f>
        <v>3646549058.8500004</v>
      </c>
      <c r="AD35" s="40">
        <f>AB35-'งบฐานะการเงิน Q1_67'!F117</f>
        <v>0</v>
      </c>
    </row>
    <row r="36" spans="1:30" ht="8.25" customHeight="1" thickTop="1" x14ac:dyDescent="0.4"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9"/>
      <c r="Y36" s="28"/>
      <c r="Z36" s="28"/>
      <c r="AA36" s="28"/>
      <c r="AB36" s="28"/>
    </row>
    <row r="37" spans="1:30" x14ac:dyDescent="0.4">
      <c r="A37" s="4" t="s">
        <v>222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7"/>
      <c r="AA37" s="28"/>
      <c r="AB37" s="28"/>
    </row>
    <row r="38" spans="1:30" x14ac:dyDescent="0.4"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7"/>
      <c r="AA38" s="28"/>
      <c r="AB38" s="28"/>
    </row>
    <row r="39" spans="1:30" x14ac:dyDescent="0.4"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7"/>
      <c r="AA39" s="28"/>
      <c r="AB39" s="28"/>
    </row>
    <row r="40" spans="1:30" x14ac:dyDescent="0.4"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1" spans="1:30" x14ac:dyDescent="0.4">
      <c r="Z41" s="7"/>
      <c r="AB41" s="23"/>
    </row>
    <row r="42" spans="1:30" s="1" customFormat="1" x14ac:dyDescent="0.4">
      <c r="B42" s="10" t="s">
        <v>20</v>
      </c>
      <c r="C42" s="6"/>
      <c r="D42" s="10"/>
      <c r="E42" s="6"/>
      <c r="F42" s="6"/>
      <c r="G42" s="6"/>
      <c r="I42" s="10"/>
      <c r="J42" s="10"/>
      <c r="K42" s="10"/>
      <c r="L42" s="10"/>
      <c r="M42" s="10"/>
      <c r="N42" s="6"/>
      <c r="O42" s="6"/>
      <c r="P42" s="6"/>
      <c r="Q42" s="6"/>
      <c r="R42" s="6"/>
      <c r="S42" s="6"/>
      <c r="T42" s="10" t="s">
        <v>20</v>
      </c>
      <c r="U42" s="6"/>
      <c r="V42" s="6"/>
      <c r="W42" s="6"/>
      <c r="X42" s="6"/>
      <c r="Y42" s="6"/>
      <c r="Z42" s="6"/>
      <c r="AA42" s="6"/>
      <c r="AD42" s="2"/>
    </row>
    <row r="43" spans="1:30" s="1" customFormat="1" ht="27" customHeight="1" x14ac:dyDescent="0.4">
      <c r="A43" s="108"/>
      <c r="B43" s="108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6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D43" s="2"/>
    </row>
    <row r="44" spans="1:30" ht="17.25" customHeight="1" x14ac:dyDescent="0.4">
      <c r="A44" s="11"/>
    </row>
  </sheetData>
  <mergeCells count="9">
    <mergeCell ref="Z1:AB1"/>
    <mergeCell ref="A43:B43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84" fitToHeight="0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3"/>
  <sheetViews>
    <sheetView view="pageBreakPreview" zoomScaleNormal="100" zoomScaleSheetLayoutView="100" workbookViewId="0">
      <selection activeCell="A4" sqref="A4:V4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hidden="1" customWidth="1"/>
    <col min="8" max="8" width="11.85546875" style="4" hidden="1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bestFit="1" customWidth="1"/>
    <col min="24" max="24" width="10.5703125" style="4" bestFit="1" customWidth="1"/>
    <col min="25" max="16384" width="9.140625" style="4"/>
  </cols>
  <sheetData>
    <row r="1" spans="1:23" x14ac:dyDescent="0.4">
      <c r="R1" s="109" t="s">
        <v>211</v>
      </c>
      <c r="S1" s="109"/>
      <c r="T1" s="109"/>
      <c r="U1" s="109"/>
      <c r="V1" s="109"/>
    </row>
    <row r="2" spans="1:23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21"/>
    </row>
    <row r="3" spans="1:23" x14ac:dyDescent="0.4">
      <c r="A3" s="107" t="s">
        <v>237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</row>
    <row r="4" spans="1:23" s="26" customFormat="1" x14ac:dyDescent="0.4">
      <c r="A4" s="107" t="s">
        <v>34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</row>
    <row r="5" spans="1:23" x14ac:dyDescent="0.4">
      <c r="A5" s="107" t="s">
        <v>213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2" t="s">
        <v>12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</row>
    <row r="8" spans="1:23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4" t="s">
        <v>55</v>
      </c>
      <c r="O8" s="7"/>
      <c r="P8" s="113"/>
      <c r="Q8" s="113"/>
      <c r="R8" s="113"/>
      <c r="S8" s="65"/>
      <c r="T8" s="59" t="s">
        <v>107</v>
      </c>
      <c r="U8" s="65"/>
    </row>
    <row r="9" spans="1:23" x14ac:dyDescent="0.4">
      <c r="D9" s="7"/>
      <c r="E9" s="7"/>
      <c r="F9" s="7"/>
      <c r="G9" s="7"/>
      <c r="H9" s="7"/>
      <c r="I9" s="7"/>
      <c r="J9" s="32"/>
      <c r="K9" s="14"/>
      <c r="L9" s="14"/>
      <c r="M9" s="14"/>
      <c r="N9" s="14"/>
      <c r="O9" s="7"/>
      <c r="P9" s="105" t="s">
        <v>63</v>
      </c>
      <c r="Q9" s="105"/>
      <c r="R9" s="105"/>
      <c r="S9" s="65"/>
      <c r="T9" s="25" t="s">
        <v>134</v>
      </c>
      <c r="U9" s="65"/>
    </row>
    <row r="10" spans="1:23" x14ac:dyDescent="0.4">
      <c r="D10" s="7"/>
      <c r="E10" s="7"/>
      <c r="F10" s="14" t="s">
        <v>140</v>
      </c>
      <c r="G10" s="7"/>
      <c r="H10" s="14"/>
      <c r="I10" s="7"/>
      <c r="J10" s="32"/>
      <c r="K10" s="14"/>
      <c r="L10" s="14"/>
      <c r="M10" s="14"/>
      <c r="N10" s="14"/>
      <c r="O10" s="7"/>
      <c r="P10" s="65"/>
      <c r="Q10" s="65"/>
      <c r="R10" s="65"/>
      <c r="S10" s="65"/>
      <c r="T10" s="59" t="s">
        <v>131</v>
      </c>
      <c r="U10" s="65"/>
    </row>
    <row r="11" spans="1:23" x14ac:dyDescent="0.4">
      <c r="D11" s="15" t="s">
        <v>21</v>
      </c>
      <c r="E11" s="15"/>
      <c r="F11" s="14" t="s">
        <v>141</v>
      </c>
      <c r="G11" s="7"/>
      <c r="H11" s="14" t="s">
        <v>64</v>
      </c>
      <c r="I11" s="14"/>
      <c r="J11" s="33" t="s">
        <v>69</v>
      </c>
      <c r="K11" s="14"/>
      <c r="L11" s="14" t="s">
        <v>65</v>
      </c>
      <c r="M11" s="14"/>
      <c r="N11" s="14" t="s">
        <v>56</v>
      </c>
      <c r="O11" s="7"/>
      <c r="P11" s="62" t="s">
        <v>22</v>
      </c>
      <c r="Q11" s="19"/>
      <c r="R11" s="62" t="s">
        <v>3</v>
      </c>
      <c r="S11" s="62"/>
      <c r="T11" s="57" t="s">
        <v>132</v>
      </c>
      <c r="U11" s="62"/>
    </row>
    <row r="12" spans="1:23" x14ac:dyDescent="0.4">
      <c r="B12" s="61" t="s">
        <v>39</v>
      </c>
      <c r="D12" s="20" t="s">
        <v>23</v>
      </c>
      <c r="E12" s="17"/>
      <c r="F12" s="64" t="s">
        <v>24</v>
      </c>
      <c r="G12" s="7"/>
      <c r="H12" s="64" t="s">
        <v>65</v>
      </c>
      <c r="I12" s="16"/>
      <c r="J12" s="34" t="s">
        <v>70</v>
      </c>
      <c r="K12" s="16"/>
      <c r="L12" s="64"/>
      <c r="M12" s="16"/>
      <c r="N12" s="64" t="s">
        <v>57</v>
      </c>
      <c r="O12" s="7"/>
      <c r="P12" s="63" t="s">
        <v>19</v>
      </c>
      <c r="Q12" s="19"/>
      <c r="R12" s="63"/>
      <c r="S12" s="65"/>
      <c r="T12" s="58" t="s">
        <v>133</v>
      </c>
      <c r="U12" s="65"/>
      <c r="V12" s="61" t="s">
        <v>27</v>
      </c>
    </row>
    <row r="13" spans="1:23" x14ac:dyDescent="0.4">
      <c r="C13" s="16"/>
      <c r="P13" s="65"/>
      <c r="Q13" s="16"/>
      <c r="R13" s="22"/>
      <c r="S13" s="22"/>
      <c r="T13" s="22"/>
      <c r="U13" s="17"/>
      <c r="V13" s="22"/>
    </row>
    <row r="14" spans="1:23" x14ac:dyDescent="0.4">
      <c r="A14" s="4" t="s">
        <v>189</v>
      </c>
      <c r="B14" s="6"/>
      <c r="D14" s="9">
        <v>1164401069.76</v>
      </c>
      <c r="E14" s="9"/>
      <c r="F14" s="9">
        <v>688264273.17000008</v>
      </c>
      <c r="G14" s="9"/>
      <c r="H14" s="9">
        <v>0</v>
      </c>
      <c r="I14" s="9"/>
      <c r="J14" s="7"/>
      <c r="K14" s="9"/>
      <c r="L14" s="9"/>
      <c r="M14" s="9"/>
      <c r="N14" s="9"/>
      <c r="O14" s="9"/>
      <c r="P14" s="9">
        <v>101508576.81</v>
      </c>
      <c r="Q14" s="9"/>
      <c r="R14" s="9">
        <v>972483609.41999996</v>
      </c>
      <c r="S14" s="9"/>
      <c r="T14" s="9">
        <v>0</v>
      </c>
      <c r="U14" s="9"/>
      <c r="V14" s="9">
        <f>SUM(D14:U14)</f>
        <v>2926657529.1599998</v>
      </c>
    </row>
    <row r="15" spans="1:23" ht="6" customHeight="1" x14ac:dyDescent="0.4">
      <c r="D15" s="9"/>
      <c r="E15" s="9"/>
      <c r="F15" s="9"/>
      <c r="G15" s="9"/>
      <c r="H15" s="9"/>
      <c r="I15" s="9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7"/>
    </row>
    <row r="16" spans="1:23" x14ac:dyDescent="0.4">
      <c r="A16" s="4" t="s">
        <v>117</v>
      </c>
      <c r="D16" s="9"/>
      <c r="E16" s="9"/>
      <c r="F16" s="9"/>
      <c r="G16" s="9"/>
      <c r="H16" s="9"/>
      <c r="I16" s="9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3" hidden="1" x14ac:dyDescent="0.4">
      <c r="A17" s="4" t="s">
        <v>152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>
        <v>0</v>
      </c>
      <c r="K17" s="9"/>
      <c r="L17" s="9">
        <v>0</v>
      </c>
      <c r="M17" s="9"/>
      <c r="N17" s="9">
        <v>0</v>
      </c>
      <c r="O17" s="9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ref="V17" si="0">SUM(D17:U17)</f>
        <v>0</v>
      </c>
    </row>
    <row r="18" spans="1:23" hidden="1" x14ac:dyDescent="0.4">
      <c r="A18" s="4" t="s">
        <v>178</v>
      </c>
      <c r="B18" s="6">
        <v>25</v>
      </c>
      <c r="D18" s="9">
        <v>0</v>
      </c>
      <c r="E18" s="9"/>
      <c r="F18" s="9">
        <v>0</v>
      </c>
      <c r="G18" s="9"/>
      <c r="H18" s="9">
        <v>0</v>
      </c>
      <c r="I18" s="9"/>
      <c r="J18" s="9">
        <v>0</v>
      </c>
      <c r="K18" s="9"/>
      <c r="L18" s="9">
        <v>0</v>
      </c>
      <c r="M18" s="9"/>
      <c r="N18" s="9">
        <v>0</v>
      </c>
      <c r="O18" s="9"/>
      <c r="P18" s="9">
        <v>0</v>
      </c>
      <c r="Q18" s="9"/>
      <c r="R18" s="9">
        <f>-D18</f>
        <v>0</v>
      </c>
      <c r="S18" s="9"/>
      <c r="T18" s="9">
        <v>0</v>
      </c>
      <c r="U18" s="9"/>
      <c r="V18" s="9">
        <f t="shared" ref="V18" si="1">SUM(D18:U18)</f>
        <v>0</v>
      </c>
    </row>
    <row r="19" spans="1:23" hidden="1" x14ac:dyDescent="0.4">
      <c r="A19" s="4" t="s">
        <v>104</v>
      </c>
      <c r="B19" s="6">
        <v>24</v>
      </c>
      <c r="D19" s="9">
        <v>0</v>
      </c>
      <c r="E19" s="9"/>
      <c r="F19" s="9">
        <v>0</v>
      </c>
      <c r="G19" s="9"/>
      <c r="H19" s="9">
        <v>0</v>
      </c>
      <c r="I19" s="9"/>
      <c r="J19" s="9">
        <v>0</v>
      </c>
      <c r="K19" s="9"/>
      <c r="L19" s="9">
        <v>0</v>
      </c>
      <c r="M19" s="9"/>
      <c r="N19" s="9">
        <v>0</v>
      </c>
      <c r="O19" s="9"/>
      <c r="P19" s="9">
        <v>0</v>
      </c>
      <c r="Q19" s="9"/>
      <c r="R19" s="9">
        <v>0</v>
      </c>
      <c r="S19" s="9"/>
      <c r="T19" s="9">
        <v>0</v>
      </c>
      <c r="U19" s="9"/>
      <c r="V19" s="9">
        <f>SUM(D19:U19)</f>
        <v>0</v>
      </c>
    </row>
    <row r="20" spans="1:23" hidden="1" x14ac:dyDescent="0.4">
      <c r="A20" s="4" t="s">
        <v>153</v>
      </c>
      <c r="D20" s="9">
        <v>0</v>
      </c>
      <c r="E20" s="9"/>
      <c r="F20" s="9">
        <v>0</v>
      </c>
      <c r="G20" s="9"/>
      <c r="H20" s="9">
        <v>0</v>
      </c>
      <c r="I20" s="9"/>
      <c r="J20" s="9">
        <v>0</v>
      </c>
      <c r="K20" s="9"/>
      <c r="L20" s="9">
        <v>0</v>
      </c>
      <c r="M20" s="9"/>
      <c r="N20" s="9">
        <v>0</v>
      </c>
      <c r="O20" s="9"/>
      <c r="P20" s="9">
        <v>0</v>
      </c>
      <c r="Q20" s="9"/>
      <c r="R20" s="9">
        <f>-P20</f>
        <v>0</v>
      </c>
      <c r="S20" s="9"/>
      <c r="T20" s="9">
        <v>0</v>
      </c>
      <c r="U20" s="9"/>
      <c r="V20" s="9">
        <f>SUM(D20:U20)</f>
        <v>0</v>
      </c>
    </row>
    <row r="21" spans="1:23" x14ac:dyDescent="0.4">
      <c r="A21" s="4" t="s">
        <v>224</v>
      </c>
      <c r="D21" s="9">
        <v>0</v>
      </c>
      <c r="E21" s="9"/>
      <c r="F21" s="9">
        <v>0</v>
      </c>
      <c r="G21" s="9"/>
      <c r="H21" s="9">
        <v>0</v>
      </c>
      <c r="I21" s="9"/>
      <c r="J21" s="9"/>
      <c r="K21" s="9"/>
      <c r="L21" s="9"/>
      <c r="M21" s="9"/>
      <c r="N21" s="9"/>
      <c r="O21" s="9"/>
      <c r="P21" s="9">
        <v>0</v>
      </c>
      <c r="Q21" s="9"/>
      <c r="R21" s="9">
        <f>+'งบกำไรขาดทุน Q1_67'!L35</f>
        <v>-31349120.510000009</v>
      </c>
      <c r="S21" s="9"/>
      <c r="T21" s="9">
        <f>-T23</f>
        <v>0</v>
      </c>
      <c r="U21" s="9"/>
      <c r="V21" s="9">
        <f>SUM(D21:U21)</f>
        <v>-31349120.510000009</v>
      </c>
    </row>
    <row r="22" spans="1:23" hidden="1" x14ac:dyDescent="0.4">
      <c r="A22" s="4" t="s">
        <v>146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3" hidden="1" x14ac:dyDescent="0.4">
      <c r="A23" s="4" t="s">
        <v>147</v>
      </c>
      <c r="D23" s="9">
        <v>0</v>
      </c>
      <c r="E23" s="9"/>
      <c r="F23" s="9">
        <v>0</v>
      </c>
      <c r="G23" s="9"/>
      <c r="H23" s="9">
        <v>0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0</v>
      </c>
      <c r="S23" s="9"/>
      <c r="T23" s="9">
        <f>-R23</f>
        <v>0</v>
      </c>
      <c r="U23" s="9"/>
      <c r="V23" s="9">
        <f>SUM(D23:U23)</f>
        <v>0</v>
      </c>
    </row>
    <row r="24" spans="1:23" ht="9.75" customHeight="1" x14ac:dyDescent="0.4">
      <c r="D24" s="46"/>
      <c r="E24" s="9"/>
      <c r="F24" s="46"/>
      <c r="G24" s="9"/>
      <c r="H24" s="46"/>
      <c r="I24" s="9"/>
      <c r="J24" s="9"/>
      <c r="K24" s="9"/>
      <c r="L24" s="9"/>
      <c r="M24" s="9"/>
      <c r="N24" s="9"/>
      <c r="O24" s="9"/>
      <c r="P24" s="46"/>
      <c r="Q24" s="9"/>
      <c r="R24" s="46"/>
      <c r="S24" s="9"/>
      <c r="T24" s="46"/>
      <c r="U24" s="9"/>
      <c r="V24" s="46"/>
    </row>
    <row r="25" spans="1:23" ht="18.75" thickBot="1" x14ac:dyDescent="0.45">
      <c r="A25" s="4" t="s">
        <v>214</v>
      </c>
      <c r="D25" s="51">
        <f>SUM(D14:D24)</f>
        <v>1164401069.76</v>
      </c>
      <c r="E25" s="9"/>
      <c r="F25" s="51">
        <f>SUM(F14:F24)</f>
        <v>688264273.17000008</v>
      </c>
      <c r="G25" s="9"/>
      <c r="H25" s="51">
        <f>SUM(H14:H24)</f>
        <v>0</v>
      </c>
      <c r="I25" s="9"/>
      <c r="J25" s="9"/>
      <c r="K25" s="9"/>
      <c r="L25" s="9"/>
      <c r="M25" s="9"/>
      <c r="N25" s="9"/>
      <c r="O25" s="9"/>
      <c r="P25" s="51">
        <f>SUM(P14:P24)</f>
        <v>101508576.81</v>
      </c>
      <c r="Q25" s="9"/>
      <c r="R25" s="51">
        <f>SUM(R14:R24)</f>
        <v>941134488.90999997</v>
      </c>
      <c r="S25" s="9"/>
      <c r="T25" s="51">
        <f>SUM(T14:T24)</f>
        <v>0</v>
      </c>
      <c r="U25" s="9"/>
      <c r="V25" s="51">
        <f>SUM(V14:V24)</f>
        <v>2895308408.6499996</v>
      </c>
      <c r="W25" s="28">
        <f>V25-'งบฐานะการเงิน Q1_67'!L117</f>
        <v>-9932289.470000267</v>
      </c>
    </row>
    <row r="26" spans="1:23" ht="18.75" thickTop="1" x14ac:dyDescent="0.4">
      <c r="B26" s="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7"/>
      <c r="U26" s="28"/>
      <c r="V26" s="28"/>
      <c r="W26" s="27"/>
    </row>
    <row r="27" spans="1:23" x14ac:dyDescent="0.4">
      <c r="A27" s="4" t="s">
        <v>215</v>
      </c>
      <c r="B27" s="6"/>
      <c r="D27" s="9">
        <v>1164401069.76</v>
      </c>
      <c r="E27" s="9"/>
      <c r="F27" s="9">
        <v>688264273.17000008</v>
      </c>
      <c r="G27" s="9"/>
      <c r="H27" s="9">
        <v>0</v>
      </c>
      <c r="I27" s="9"/>
      <c r="J27" s="7"/>
      <c r="K27" s="9"/>
      <c r="L27" s="9"/>
      <c r="M27" s="9"/>
      <c r="N27" s="9"/>
      <c r="O27" s="9"/>
      <c r="P27" s="9">
        <v>107803033.52</v>
      </c>
      <c r="Q27" s="9"/>
      <c r="R27" s="9">
        <v>944772321.66999996</v>
      </c>
      <c r="S27" s="9"/>
      <c r="T27" s="9">
        <v>0</v>
      </c>
      <c r="U27" s="9"/>
      <c r="V27" s="9">
        <f>SUM(D27:U27)</f>
        <v>2905240698.1199999</v>
      </c>
      <c r="W27" s="7">
        <f>V27-'งบฐานะการเงิน Q1_67'!L117</f>
        <v>0</v>
      </c>
    </row>
    <row r="28" spans="1:23" ht="6" customHeight="1" x14ac:dyDescent="0.4">
      <c r="D28" s="9"/>
      <c r="E28" s="9"/>
      <c r="F28" s="9"/>
      <c r="G28" s="9"/>
      <c r="H28" s="9"/>
      <c r="I28" s="9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7"/>
    </row>
    <row r="29" spans="1:23" x14ac:dyDescent="0.4">
      <c r="A29" s="4" t="s">
        <v>117</v>
      </c>
      <c r="D29" s="9"/>
      <c r="E29" s="9"/>
      <c r="F29" s="9"/>
      <c r="G29" s="9"/>
      <c r="H29" s="9"/>
      <c r="I29" s="9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3" hidden="1" x14ac:dyDescent="0.4">
      <c r="A30" s="4" t="s">
        <v>152</v>
      </c>
      <c r="B30" s="6">
        <v>23</v>
      </c>
      <c r="D30" s="9">
        <v>0</v>
      </c>
      <c r="E30" s="9"/>
      <c r="F30" s="9">
        <v>0</v>
      </c>
      <c r="G30" s="9"/>
      <c r="H30" s="9">
        <v>0</v>
      </c>
      <c r="I30" s="9"/>
      <c r="J30" s="9">
        <v>0</v>
      </c>
      <c r="K30" s="9"/>
      <c r="L30" s="9">
        <v>0</v>
      </c>
      <c r="M30" s="9"/>
      <c r="N30" s="9">
        <v>0</v>
      </c>
      <c r="O30" s="9"/>
      <c r="P30" s="9">
        <v>0</v>
      </c>
      <c r="Q30" s="9"/>
      <c r="R30" s="9">
        <v>0</v>
      </c>
      <c r="S30" s="9"/>
      <c r="T30" s="9">
        <v>0</v>
      </c>
      <c r="U30" s="9"/>
      <c r="V30" s="9">
        <f t="shared" ref="V30" si="2">SUM(D30:U30)</f>
        <v>0</v>
      </c>
    </row>
    <row r="31" spans="1:23" hidden="1" x14ac:dyDescent="0.4">
      <c r="A31" s="4" t="s">
        <v>178</v>
      </c>
      <c r="B31" s="6">
        <v>23</v>
      </c>
      <c r="D31" s="9">
        <v>0</v>
      </c>
      <c r="E31" s="9"/>
      <c r="F31" s="9">
        <v>0</v>
      </c>
      <c r="G31" s="9"/>
      <c r="H31" s="9">
        <v>0</v>
      </c>
      <c r="I31" s="9"/>
      <c r="J31" s="9">
        <v>0</v>
      </c>
      <c r="K31" s="9"/>
      <c r="L31" s="9">
        <v>0</v>
      </c>
      <c r="M31" s="9"/>
      <c r="N31" s="9">
        <v>0</v>
      </c>
      <c r="O31" s="9"/>
      <c r="P31" s="9">
        <v>0</v>
      </c>
      <c r="Q31" s="9"/>
      <c r="R31" s="9">
        <f>-D31</f>
        <v>0</v>
      </c>
      <c r="S31" s="9"/>
      <c r="T31" s="9">
        <v>0</v>
      </c>
      <c r="U31" s="9"/>
      <c r="V31" s="9">
        <f t="shared" ref="V31" si="3">SUM(D31:U31)</f>
        <v>0</v>
      </c>
    </row>
    <row r="32" spans="1:23" hidden="1" x14ac:dyDescent="0.4">
      <c r="A32" s="4" t="s">
        <v>104</v>
      </c>
      <c r="B32" s="6">
        <v>24</v>
      </c>
      <c r="D32" s="9">
        <v>0</v>
      </c>
      <c r="E32" s="9"/>
      <c r="F32" s="9">
        <v>0</v>
      </c>
      <c r="G32" s="9"/>
      <c r="H32" s="9">
        <v>0</v>
      </c>
      <c r="I32" s="9"/>
      <c r="J32" s="9">
        <v>0</v>
      </c>
      <c r="K32" s="9"/>
      <c r="L32" s="9">
        <v>0</v>
      </c>
      <c r="M32" s="9"/>
      <c r="N32" s="9">
        <v>0</v>
      </c>
      <c r="O32" s="9"/>
      <c r="P32" s="9">
        <v>0</v>
      </c>
      <c r="Q32" s="9"/>
      <c r="R32" s="9">
        <v>0</v>
      </c>
      <c r="S32" s="9"/>
      <c r="T32" s="9">
        <v>0</v>
      </c>
      <c r="U32" s="9"/>
      <c r="V32" s="9">
        <f>SUM(D32:U32)</f>
        <v>0</v>
      </c>
    </row>
    <row r="33" spans="1:26" hidden="1" x14ac:dyDescent="0.4">
      <c r="A33" s="4" t="s">
        <v>153</v>
      </c>
      <c r="D33" s="9">
        <v>0</v>
      </c>
      <c r="E33" s="9"/>
      <c r="F33" s="9">
        <v>0</v>
      </c>
      <c r="G33" s="9"/>
      <c r="H33" s="9">
        <v>0</v>
      </c>
      <c r="I33" s="9"/>
      <c r="J33" s="9">
        <v>0</v>
      </c>
      <c r="K33" s="9"/>
      <c r="L33" s="9">
        <v>0</v>
      </c>
      <c r="M33" s="9"/>
      <c r="N33" s="9">
        <v>0</v>
      </c>
      <c r="O33" s="9"/>
      <c r="P33" s="9">
        <v>0</v>
      </c>
      <c r="Q33" s="9"/>
      <c r="R33" s="9">
        <f>-P33</f>
        <v>0</v>
      </c>
      <c r="S33" s="9"/>
      <c r="T33" s="9">
        <v>0</v>
      </c>
      <c r="U33" s="9"/>
      <c r="V33" s="9">
        <f t="shared" ref="V33" si="4">SUM(D33:U33)</f>
        <v>0</v>
      </c>
    </row>
    <row r="34" spans="1:26" x14ac:dyDescent="0.4">
      <c r="A34" s="4" t="s">
        <v>224</v>
      </c>
      <c r="D34" s="9">
        <v>0</v>
      </c>
      <c r="E34" s="9"/>
      <c r="F34" s="9">
        <v>0</v>
      </c>
      <c r="G34" s="9"/>
      <c r="H34" s="9">
        <v>0</v>
      </c>
      <c r="I34" s="9"/>
      <c r="J34" s="9"/>
      <c r="K34" s="9"/>
      <c r="L34" s="9"/>
      <c r="M34" s="9"/>
      <c r="N34" s="9"/>
      <c r="O34" s="9"/>
      <c r="P34" s="9">
        <v>0</v>
      </c>
      <c r="Q34" s="9"/>
      <c r="R34" s="9">
        <f>+'งบกำไรขาดทุน Q1_67'!J35</f>
        <v>95942861.770000011</v>
      </c>
      <c r="S34" s="9"/>
      <c r="T34" s="9">
        <v>0</v>
      </c>
      <c r="U34" s="9"/>
      <c r="V34" s="9">
        <f>SUM(D34:U34)</f>
        <v>95942861.770000011</v>
      </c>
    </row>
    <row r="35" spans="1:26" ht="9.75" customHeight="1" x14ac:dyDescent="0.4">
      <c r="D35" s="46"/>
      <c r="E35" s="9"/>
      <c r="F35" s="46"/>
      <c r="G35" s="9"/>
      <c r="H35" s="46"/>
      <c r="I35" s="9"/>
      <c r="J35" s="9"/>
      <c r="K35" s="9"/>
      <c r="L35" s="9"/>
      <c r="M35" s="9"/>
      <c r="N35" s="9"/>
      <c r="O35" s="9"/>
      <c r="P35" s="46"/>
      <c r="Q35" s="9"/>
      <c r="R35" s="46"/>
      <c r="S35" s="9"/>
      <c r="T35" s="46"/>
      <c r="U35" s="9"/>
      <c r="V35" s="46"/>
    </row>
    <row r="36" spans="1:26" ht="18.75" thickBot="1" x14ac:dyDescent="0.45">
      <c r="A36" s="4" t="s">
        <v>216</v>
      </c>
      <c r="D36" s="51">
        <f>SUM(D27:D35)</f>
        <v>1164401069.76</v>
      </c>
      <c r="E36" s="9"/>
      <c r="F36" s="51">
        <f>SUM(F27:F35)</f>
        <v>688264273.17000008</v>
      </c>
      <c r="G36" s="9"/>
      <c r="H36" s="51">
        <f>SUM(H27:H35)</f>
        <v>0</v>
      </c>
      <c r="I36" s="9"/>
      <c r="J36" s="9"/>
      <c r="K36" s="9"/>
      <c r="L36" s="9"/>
      <c r="M36" s="9"/>
      <c r="N36" s="9"/>
      <c r="O36" s="9"/>
      <c r="P36" s="51">
        <f>SUM(P27:P35)</f>
        <v>107803033.52</v>
      </c>
      <c r="Q36" s="9"/>
      <c r="R36" s="51">
        <f>SUM(R27:R35)</f>
        <v>1040715183.4399999</v>
      </c>
      <c r="S36" s="9"/>
      <c r="T36" s="51">
        <f>SUM(T27:T35)</f>
        <v>0</v>
      </c>
      <c r="U36" s="9"/>
      <c r="V36" s="51">
        <f>SUM(V27:V35)</f>
        <v>3001183559.8899999</v>
      </c>
      <c r="W36" s="28">
        <f>V36-'งบฐานะการเงิน Q1_67'!J117</f>
        <v>0</v>
      </c>
    </row>
    <row r="37" spans="1:26" ht="7.5" customHeight="1" thickTop="1" x14ac:dyDescent="0.4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6" x14ac:dyDescent="0.4">
      <c r="A38" s="4" t="s">
        <v>222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6" hidden="1" x14ac:dyDescent="0.4"/>
    <row r="41" spans="1:26" s="1" customFormat="1" x14ac:dyDescent="0.4">
      <c r="A41" s="10" t="s">
        <v>20</v>
      </c>
      <c r="C41" s="6"/>
      <c r="D41" s="10"/>
      <c r="E41" s="6"/>
      <c r="F41" s="6"/>
      <c r="G41" s="6"/>
      <c r="I41" s="10"/>
      <c r="J41" s="10"/>
      <c r="K41" s="10"/>
      <c r="L41" s="10"/>
      <c r="M41" s="10"/>
      <c r="N41" s="10"/>
      <c r="O41" s="6"/>
      <c r="P41" s="10" t="s">
        <v>20</v>
      </c>
      <c r="Q41" s="6"/>
      <c r="R41" s="6"/>
      <c r="S41" s="6"/>
      <c r="T41" s="6"/>
      <c r="U41" s="6"/>
      <c r="V41" s="6"/>
      <c r="W41" s="6"/>
      <c r="Z41" s="2"/>
    </row>
    <row r="42" spans="1:26" s="1" customFormat="1" ht="25.5" customHeight="1" x14ac:dyDescent="0.4">
      <c r="A42" s="108"/>
      <c r="B42" s="108"/>
      <c r="D42" s="10"/>
      <c r="E42" s="10"/>
      <c r="F42" s="10"/>
      <c r="G42" s="10"/>
      <c r="H42" s="6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Z42" s="2"/>
    </row>
    <row r="43" spans="1:26" x14ac:dyDescent="0.4">
      <c r="A43" s="11"/>
    </row>
  </sheetData>
  <mergeCells count="9">
    <mergeCell ref="R1:V1"/>
    <mergeCell ref="A42:B42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fitToHeight="0" orientation="landscape" r:id="rId1"/>
  <headerFooter alignWithMargins="0">
    <oddFooter>&amp;C&amp;"Angsana New,Regular"5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95"/>
  <sheetViews>
    <sheetView view="pageBreakPreview" zoomScaleNormal="100" zoomScaleSheetLayoutView="100" workbookViewId="0">
      <selection activeCell="H36" sqref="H36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3.5703125" style="6" customWidth="1"/>
    <col min="7" max="7" width="0.85546875" style="6" customWidth="1"/>
    <col min="8" max="8" width="13.28515625" style="6" customWidth="1"/>
    <col min="9" max="9" width="0.85546875" style="4" customWidth="1"/>
    <col min="10" max="10" width="13.42578125" style="5" customWidth="1"/>
    <col min="11" max="11" width="0.85546875" style="4" customWidth="1"/>
    <col min="12" max="12" width="13.5703125" style="5" customWidth="1"/>
    <col min="13" max="13" width="1.85546875" style="4" customWidth="1"/>
    <col min="14" max="14" width="2.7109375" style="4" customWidth="1"/>
    <col min="15" max="15" width="15.7109375" style="9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4"/>
      <c r="E1" s="14"/>
      <c r="F1" s="8"/>
      <c r="G1" s="14"/>
      <c r="H1" s="8"/>
      <c r="J1" s="114" t="s">
        <v>212</v>
      </c>
      <c r="K1" s="114"/>
      <c r="L1" s="114"/>
      <c r="M1" s="6"/>
    </row>
    <row r="2" spans="1:13" ht="18" customHeight="1" x14ac:dyDescent="0.4">
      <c r="A2" s="107" t="s">
        <v>51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6"/>
    </row>
    <row r="3" spans="1:13" ht="18" customHeight="1" x14ac:dyDescent="0.4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6"/>
    </row>
    <row r="4" spans="1:13" ht="18" customHeight="1" x14ac:dyDescent="0.4">
      <c r="A4" s="102" t="s">
        <v>213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6"/>
    </row>
    <row r="5" spans="1:13" ht="18" customHeight="1" x14ac:dyDescent="0.4">
      <c r="C5" s="62"/>
      <c r="D5" s="62"/>
      <c r="E5" s="62"/>
      <c r="F5" s="103" t="s">
        <v>12</v>
      </c>
      <c r="G5" s="103"/>
      <c r="H5" s="103"/>
      <c r="I5" s="103"/>
      <c r="J5" s="103"/>
      <c r="K5" s="103"/>
      <c r="L5" s="103"/>
      <c r="M5" s="6"/>
    </row>
    <row r="6" spans="1:13" ht="18" customHeight="1" x14ac:dyDescent="0.4">
      <c r="C6" s="4" t="s">
        <v>1</v>
      </c>
      <c r="F6" s="104" t="s">
        <v>33</v>
      </c>
      <c r="G6" s="104"/>
      <c r="H6" s="104"/>
      <c r="J6" s="105" t="s">
        <v>34</v>
      </c>
      <c r="K6" s="105"/>
      <c r="L6" s="105"/>
      <c r="M6" s="6"/>
    </row>
    <row r="7" spans="1:13" ht="18" customHeight="1" x14ac:dyDescent="0.4">
      <c r="F7" s="104" t="s">
        <v>217</v>
      </c>
      <c r="G7" s="104"/>
      <c r="H7" s="104"/>
      <c r="J7" s="104" t="s">
        <v>217</v>
      </c>
      <c r="K7" s="104"/>
      <c r="L7" s="104"/>
      <c r="M7" s="6"/>
    </row>
    <row r="8" spans="1:13" ht="18" customHeight="1" x14ac:dyDescent="0.4">
      <c r="D8" s="61" t="s">
        <v>39</v>
      </c>
      <c r="F8" s="20">
        <v>2567</v>
      </c>
      <c r="H8" s="20">
        <v>2566</v>
      </c>
      <c r="I8" s="69"/>
      <c r="J8" s="20">
        <f>+F8</f>
        <v>2567</v>
      </c>
      <c r="K8" s="70"/>
      <c r="L8" s="20">
        <f>+H8</f>
        <v>2566</v>
      </c>
      <c r="M8" s="6"/>
    </row>
    <row r="9" spans="1:13" ht="9" customHeight="1" x14ac:dyDescent="0.4">
      <c r="F9" s="54"/>
      <c r="G9" s="70"/>
      <c r="H9" s="54"/>
      <c r="I9" s="69"/>
      <c r="J9" s="54"/>
      <c r="K9" s="70"/>
      <c r="L9" s="54"/>
      <c r="M9" s="6"/>
    </row>
    <row r="10" spans="1:13" ht="18" customHeight="1" x14ac:dyDescent="0.4">
      <c r="A10" s="4" t="s">
        <v>40</v>
      </c>
      <c r="F10" s="71"/>
      <c r="G10" s="71"/>
      <c r="H10" s="71"/>
      <c r="M10" s="6"/>
    </row>
    <row r="11" spans="1:13" ht="18" customHeight="1" x14ac:dyDescent="0.4">
      <c r="B11" s="4" t="s">
        <v>98</v>
      </c>
      <c r="F11" s="41">
        <v>53160095.409999996</v>
      </c>
      <c r="G11" s="72"/>
      <c r="H11" s="41">
        <v>21155054.359999999</v>
      </c>
      <c r="I11" s="28"/>
      <c r="J11" s="9">
        <v>52939279.769999996</v>
      </c>
      <c r="K11" s="28"/>
      <c r="L11" s="9">
        <v>20167965.23</v>
      </c>
      <c r="M11" s="6"/>
    </row>
    <row r="12" spans="1:13" ht="18" customHeight="1" x14ac:dyDescent="0.4">
      <c r="B12" s="4" t="s">
        <v>163</v>
      </c>
      <c r="D12" s="6">
        <v>8.4</v>
      </c>
      <c r="F12" s="41">
        <v>298720580.35000002</v>
      </c>
      <c r="G12" s="72"/>
      <c r="H12" s="41">
        <v>0</v>
      </c>
      <c r="I12" s="28"/>
      <c r="J12" s="9">
        <v>0</v>
      </c>
      <c r="K12" s="28"/>
      <c r="L12" s="9">
        <v>0</v>
      </c>
      <c r="M12" s="6"/>
    </row>
    <row r="13" spans="1:13" ht="18" customHeight="1" x14ac:dyDescent="0.4">
      <c r="B13" s="4" t="s">
        <v>186</v>
      </c>
      <c r="F13" s="41">
        <v>0</v>
      </c>
      <c r="G13" s="72"/>
      <c r="H13" s="41">
        <v>1058210.8</v>
      </c>
      <c r="I13" s="28"/>
      <c r="J13" s="7">
        <v>0</v>
      </c>
      <c r="K13" s="28"/>
      <c r="L13" s="7">
        <v>1058210.8</v>
      </c>
      <c r="M13" s="6"/>
    </row>
    <row r="14" spans="1:13" ht="18" customHeight="1" x14ac:dyDescent="0.4">
      <c r="B14" s="4" t="s">
        <v>223</v>
      </c>
      <c r="D14" s="6">
        <v>6.1</v>
      </c>
      <c r="F14" s="41">
        <v>49294038.630000003</v>
      </c>
      <c r="G14" s="72"/>
      <c r="H14" s="41">
        <v>2009477.36</v>
      </c>
      <c r="I14" s="28"/>
      <c r="J14" s="7">
        <v>19408.63</v>
      </c>
      <c r="K14" s="28"/>
      <c r="L14" s="7">
        <v>3687.59</v>
      </c>
      <c r="M14" s="6"/>
    </row>
    <row r="15" spans="1:13" ht="18" customHeight="1" x14ac:dyDescent="0.4">
      <c r="B15" s="4" t="s">
        <v>238</v>
      </c>
      <c r="D15" s="6">
        <v>6.1</v>
      </c>
      <c r="E15" s="3"/>
      <c r="F15" s="41">
        <v>178356161.34999999</v>
      </c>
      <c r="G15" s="72"/>
      <c r="H15" s="41">
        <v>2771999.11</v>
      </c>
      <c r="I15" s="28"/>
      <c r="J15" s="7">
        <v>0</v>
      </c>
      <c r="K15" s="28"/>
      <c r="L15" s="7">
        <v>0</v>
      </c>
      <c r="M15" s="6"/>
    </row>
    <row r="16" spans="1:13" ht="18" customHeight="1" x14ac:dyDescent="0.4">
      <c r="B16" s="4" t="s">
        <v>8</v>
      </c>
      <c r="F16" s="41">
        <v>15466139.08</v>
      </c>
      <c r="G16" s="72"/>
      <c r="H16" s="41">
        <v>7432461.2699999996</v>
      </c>
      <c r="I16" s="28"/>
      <c r="J16" s="9">
        <v>29942866.75</v>
      </c>
      <c r="K16" s="28"/>
      <c r="L16" s="9">
        <v>22159573.98</v>
      </c>
      <c r="M16" s="6"/>
    </row>
    <row r="17" spans="1:13" ht="18" customHeight="1" x14ac:dyDescent="0.4">
      <c r="B17" s="4" t="s">
        <v>42</v>
      </c>
      <c r="F17" s="44"/>
      <c r="G17" s="44"/>
      <c r="H17" s="44"/>
      <c r="I17" s="28"/>
      <c r="J17" s="7"/>
      <c r="K17" s="28"/>
      <c r="L17" s="7"/>
      <c r="M17" s="6"/>
    </row>
    <row r="18" spans="1:13" ht="18" customHeight="1" x14ac:dyDescent="0.4">
      <c r="C18" s="4" t="s">
        <v>170</v>
      </c>
      <c r="F18" s="7">
        <v>93079114.36999999</v>
      </c>
      <c r="G18" s="72"/>
      <c r="H18" s="7">
        <v>0</v>
      </c>
      <c r="I18" s="28"/>
      <c r="J18" s="7">
        <v>93078801.659999996</v>
      </c>
      <c r="K18" s="28"/>
      <c r="L18" s="7">
        <v>0</v>
      </c>
      <c r="M18" s="6"/>
    </row>
    <row r="19" spans="1:13" ht="18" customHeight="1" x14ac:dyDescent="0.4">
      <c r="C19" s="4" t="s">
        <v>194</v>
      </c>
      <c r="D19" s="6">
        <v>6.1</v>
      </c>
      <c r="F19" s="7">
        <v>132654980.65000001</v>
      </c>
      <c r="G19" s="72"/>
      <c r="H19" s="7">
        <v>137004241.91999999</v>
      </c>
      <c r="I19" s="28"/>
      <c r="J19" s="7">
        <v>88799.81</v>
      </c>
      <c r="K19" s="28"/>
      <c r="L19" s="7">
        <v>69541.95</v>
      </c>
      <c r="M19" s="6"/>
    </row>
    <row r="20" spans="1:13" ht="18" customHeight="1" x14ac:dyDescent="0.4">
      <c r="C20" s="4" t="s">
        <v>43</v>
      </c>
      <c r="D20" s="73"/>
      <c r="E20" s="73"/>
      <c r="F20" s="41">
        <v>143382.53</v>
      </c>
      <c r="G20" s="72"/>
      <c r="H20" s="41">
        <v>228469.4</v>
      </c>
      <c r="I20" s="28"/>
      <c r="J20" s="7">
        <v>121782.53</v>
      </c>
      <c r="K20" s="28"/>
      <c r="L20" s="7">
        <v>228441.97</v>
      </c>
      <c r="M20" s="6"/>
    </row>
    <row r="21" spans="1:13" ht="18" customHeight="1" x14ac:dyDescent="0.4">
      <c r="C21" s="4" t="s">
        <v>9</v>
      </c>
      <c r="F21" s="42">
        <f>SUM(F11:F20)</f>
        <v>820874492.37</v>
      </c>
      <c r="G21" s="72"/>
      <c r="H21" s="42">
        <f>SUM(H11:H20)</f>
        <v>171659914.22</v>
      </c>
      <c r="I21" s="28"/>
      <c r="J21" s="42">
        <f>SUM(J11:J20)</f>
        <v>176190939.15000001</v>
      </c>
      <c r="K21" s="28"/>
      <c r="L21" s="42">
        <f>SUM(L11:L20)</f>
        <v>43687421.520000003</v>
      </c>
      <c r="M21" s="6"/>
    </row>
    <row r="22" spans="1:13" ht="18" customHeight="1" x14ac:dyDescent="0.4">
      <c r="A22" s="4" t="s">
        <v>41</v>
      </c>
      <c r="F22" s="41"/>
      <c r="G22" s="72"/>
      <c r="H22" s="41"/>
      <c r="I22" s="28"/>
      <c r="J22" s="7"/>
      <c r="K22" s="28"/>
      <c r="L22" s="7"/>
      <c r="M22" s="6"/>
    </row>
    <row r="23" spans="1:13" ht="18" customHeight="1" x14ac:dyDescent="0.4">
      <c r="B23" s="4" t="s">
        <v>118</v>
      </c>
      <c r="F23" s="41">
        <v>18544241.440000001</v>
      </c>
      <c r="G23" s="72"/>
      <c r="H23" s="41">
        <v>15373314.279999999</v>
      </c>
      <c r="I23" s="28"/>
      <c r="J23" s="7">
        <v>17872505.469999999</v>
      </c>
      <c r="K23" s="28"/>
      <c r="L23" s="7">
        <v>13829385.08</v>
      </c>
      <c r="M23" s="6"/>
    </row>
    <row r="24" spans="1:13" ht="18" customHeight="1" x14ac:dyDescent="0.4">
      <c r="B24" s="4" t="s">
        <v>85</v>
      </c>
      <c r="D24" s="74"/>
      <c r="E24" s="3"/>
      <c r="F24" s="41">
        <v>31828591.289999999</v>
      </c>
      <c r="G24" s="72"/>
      <c r="H24" s="41">
        <v>54123388.810000002</v>
      </c>
      <c r="I24" s="28"/>
      <c r="J24" s="7">
        <v>20878802.670000002</v>
      </c>
      <c r="K24" s="28"/>
      <c r="L24" s="7">
        <v>48462284.020000003</v>
      </c>
      <c r="M24" s="6"/>
    </row>
    <row r="25" spans="1:13" ht="18" customHeight="1" x14ac:dyDescent="0.4">
      <c r="B25" s="4" t="s">
        <v>162</v>
      </c>
      <c r="D25" s="6">
        <v>8.4</v>
      </c>
      <c r="E25" s="3"/>
      <c r="F25" s="41">
        <v>0</v>
      </c>
      <c r="G25" s="72"/>
      <c r="H25" s="41">
        <v>15020797.199999999</v>
      </c>
      <c r="I25" s="28"/>
      <c r="J25" s="7">
        <v>6620719.7199999997</v>
      </c>
      <c r="K25" s="28"/>
      <c r="L25" s="7">
        <v>11445203.970000001</v>
      </c>
      <c r="M25" s="6"/>
    </row>
    <row r="26" spans="1:13" ht="18" customHeight="1" x14ac:dyDescent="0.4">
      <c r="B26" s="4" t="s">
        <v>235</v>
      </c>
      <c r="D26" s="6">
        <v>6.1</v>
      </c>
      <c r="E26" s="3"/>
      <c r="F26" s="41">
        <v>52283446.32</v>
      </c>
      <c r="G26" s="72"/>
      <c r="H26" s="41">
        <v>591.95000000000005</v>
      </c>
      <c r="I26" s="28"/>
      <c r="J26" s="7">
        <v>535</v>
      </c>
      <c r="K26" s="28"/>
      <c r="L26" s="7">
        <v>36.369999999999997</v>
      </c>
      <c r="M26" s="6"/>
    </row>
    <row r="27" spans="1:13" ht="18" customHeight="1" x14ac:dyDescent="0.4">
      <c r="C27" s="4" t="s">
        <v>2</v>
      </c>
      <c r="F27" s="42">
        <f>SUM(F23:F26)</f>
        <v>102656279.05000001</v>
      </c>
      <c r="G27" s="72"/>
      <c r="H27" s="42">
        <f>SUM(H23:H26)</f>
        <v>84518092.24000001</v>
      </c>
      <c r="I27" s="28"/>
      <c r="J27" s="42">
        <f>SUM(J23:J26)</f>
        <v>45372562.859999999</v>
      </c>
      <c r="K27" s="28"/>
      <c r="L27" s="42">
        <f>SUM(L23:L26)</f>
        <v>73736909.440000013</v>
      </c>
      <c r="M27" s="6"/>
    </row>
    <row r="28" spans="1:13" ht="18" customHeight="1" x14ac:dyDescent="0.4">
      <c r="A28" s="4" t="s">
        <v>184</v>
      </c>
      <c r="D28" s="14"/>
      <c r="E28" s="14"/>
      <c r="F28" s="7">
        <f>+F21-F27</f>
        <v>718218213.31999993</v>
      </c>
      <c r="G28" s="41"/>
      <c r="H28" s="7">
        <f>+H21-H27</f>
        <v>87141821.979999989</v>
      </c>
      <c r="I28" s="28"/>
      <c r="J28" s="7">
        <f>+J21-J27</f>
        <v>130818376.29000001</v>
      </c>
      <c r="K28" s="28"/>
      <c r="L28" s="7">
        <f>+L21-L27</f>
        <v>-30049487.920000009</v>
      </c>
      <c r="M28" s="6"/>
    </row>
    <row r="29" spans="1:13" ht="18" customHeight="1" x14ac:dyDescent="0.4">
      <c r="A29" s="4" t="s">
        <v>86</v>
      </c>
      <c r="D29" s="14"/>
      <c r="E29" s="14"/>
      <c r="F29" s="7">
        <v>2298509.58</v>
      </c>
      <c r="G29" s="41"/>
      <c r="H29" s="7">
        <v>2236143.2200000002</v>
      </c>
      <c r="I29" s="28"/>
      <c r="J29" s="7">
        <v>2407525.98</v>
      </c>
      <c r="K29" s="28"/>
      <c r="L29" s="7">
        <v>2421074.73</v>
      </c>
      <c r="M29" s="6"/>
    </row>
    <row r="30" spans="1:13" ht="18" customHeight="1" x14ac:dyDescent="0.4">
      <c r="A30" s="75" t="s">
        <v>202</v>
      </c>
      <c r="D30" s="6">
        <v>10</v>
      </c>
      <c r="E30" s="14"/>
      <c r="F30" s="46">
        <v>-8074747.1600000001</v>
      </c>
      <c r="G30" s="41"/>
      <c r="H30" s="46">
        <v>0</v>
      </c>
      <c r="I30" s="28"/>
      <c r="J30" s="46">
        <v>-8074747.1600000001</v>
      </c>
      <c r="K30" s="28"/>
      <c r="L30" s="46">
        <v>0</v>
      </c>
      <c r="M30" s="6"/>
    </row>
    <row r="31" spans="1:13" ht="18" customHeight="1" x14ac:dyDescent="0.4">
      <c r="A31" s="4" t="s">
        <v>185</v>
      </c>
      <c r="D31" s="14"/>
      <c r="E31" s="14"/>
      <c r="F31" s="7">
        <f>F28-F29+F30</f>
        <v>707844956.57999992</v>
      </c>
      <c r="G31" s="41"/>
      <c r="H31" s="7">
        <f>H28-H29-H30</f>
        <v>84905678.75999999</v>
      </c>
      <c r="I31" s="28"/>
      <c r="J31" s="7">
        <f>J28-J29+J30</f>
        <v>120336103.15000001</v>
      </c>
      <c r="K31" s="28"/>
      <c r="L31" s="7">
        <f>L28-L29-L30</f>
        <v>-32470562.65000001</v>
      </c>
      <c r="M31" s="6"/>
    </row>
    <row r="32" spans="1:13" ht="18" customHeight="1" x14ac:dyDescent="0.4">
      <c r="A32" s="4" t="s">
        <v>124</v>
      </c>
      <c r="D32" s="6">
        <v>17.2</v>
      </c>
      <c r="E32" s="76"/>
      <c r="F32" s="47">
        <v>-24124805.849999998</v>
      </c>
      <c r="G32" s="72"/>
      <c r="H32" s="47">
        <v>3298818.08</v>
      </c>
      <c r="I32" s="28"/>
      <c r="J32" s="46">
        <v>-24393241.379999999</v>
      </c>
      <c r="K32" s="7"/>
      <c r="L32" s="46">
        <v>1121442.1399999999</v>
      </c>
      <c r="M32" s="6"/>
    </row>
    <row r="33" spans="1:13" ht="18" customHeight="1" thickBot="1" x14ac:dyDescent="0.45">
      <c r="A33" s="4" t="s">
        <v>218</v>
      </c>
      <c r="F33" s="48">
        <f>SUM(F31:F32)</f>
        <v>683720150.7299999</v>
      </c>
      <c r="G33" s="72"/>
      <c r="H33" s="48">
        <f>SUM(H31:H32)</f>
        <v>88204496.839999989</v>
      </c>
      <c r="I33" s="28"/>
      <c r="J33" s="77">
        <f>SUM(J31:J32)</f>
        <v>95942861.770000011</v>
      </c>
      <c r="K33" s="7"/>
      <c r="L33" s="77">
        <f>SUM(L31:L32)</f>
        <v>-31349120.510000009</v>
      </c>
      <c r="M33" s="6"/>
    </row>
    <row r="34" spans="1:13" ht="18" customHeight="1" thickTop="1" x14ac:dyDescent="0.4">
      <c r="A34" s="78" t="s">
        <v>74</v>
      </c>
      <c r="B34" s="78"/>
      <c r="C34" s="78"/>
      <c r="D34" s="79"/>
      <c r="E34" s="35"/>
      <c r="F34" s="49"/>
      <c r="G34" s="80"/>
      <c r="H34" s="49"/>
      <c r="I34" s="50"/>
      <c r="J34" s="49"/>
      <c r="K34" s="80"/>
      <c r="L34" s="49"/>
      <c r="M34" s="6"/>
    </row>
    <row r="35" spans="1:13" ht="18" customHeight="1" x14ac:dyDescent="0.4">
      <c r="A35" s="78"/>
      <c r="B35" s="78" t="s">
        <v>111</v>
      </c>
      <c r="C35" s="78"/>
      <c r="D35" s="79"/>
      <c r="E35" s="81">
        <v>852812933</v>
      </c>
      <c r="F35" s="45">
        <f>+F33-F36</f>
        <v>683870061.46999991</v>
      </c>
      <c r="G35" s="72"/>
      <c r="H35" s="45">
        <f>+H33-H36</f>
        <v>88419301.729999989</v>
      </c>
      <c r="I35" s="72"/>
      <c r="J35" s="72">
        <f>J33</f>
        <v>95942861.770000011</v>
      </c>
      <c r="K35" s="72"/>
      <c r="L35" s="72">
        <f>L33</f>
        <v>-31349120.510000009</v>
      </c>
      <c r="M35" s="6"/>
    </row>
    <row r="36" spans="1:13" ht="18" customHeight="1" x14ac:dyDescent="0.4">
      <c r="A36" s="78"/>
      <c r="B36" s="4" t="s">
        <v>112</v>
      </c>
      <c r="D36" s="79"/>
      <c r="E36" s="81">
        <v>-1541152</v>
      </c>
      <c r="F36" s="45">
        <v>-149910.74</v>
      </c>
      <c r="G36" s="9"/>
      <c r="H36" s="45">
        <v>-214804.89</v>
      </c>
      <c r="I36" s="50"/>
      <c r="J36" s="38">
        <v>0</v>
      </c>
      <c r="K36" s="56"/>
      <c r="L36" s="38">
        <v>0</v>
      </c>
      <c r="M36" s="6"/>
    </row>
    <row r="37" spans="1:13" ht="18" customHeight="1" thickBot="1" x14ac:dyDescent="0.45">
      <c r="A37" s="82"/>
      <c r="B37" s="82"/>
      <c r="C37" s="82"/>
      <c r="D37" s="79"/>
      <c r="E37" s="81"/>
      <c r="F37" s="48">
        <f>SUM(F35:F36)</f>
        <v>683720150.7299999</v>
      </c>
      <c r="G37" s="80"/>
      <c r="H37" s="48">
        <f>SUM(H35:H36)</f>
        <v>88204496.839999989</v>
      </c>
      <c r="I37" s="80"/>
      <c r="J37" s="77">
        <f>SUM(J35:J36)</f>
        <v>95942861.770000011</v>
      </c>
      <c r="K37" s="80"/>
      <c r="L37" s="77">
        <f>SUM(L35:L36)</f>
        <v>-31349120.510000009</v>
      </c>
      <c r="M37" s="6"/>
    </row>
    <row r="38" spans="1:13" ht="18" customHeight="1" thickTop="1" x14ac:dyDescent="0.4">
      <c r="A38" s="4" t="s">
        <v>25</v>
      </c>
      <c r="D38" s="83"/>
      <c r="F38" s="72"/>
      <c r="G38" s="72"/>
      <c r="H38" s="72"/>
      <c r="I38" s="28"/>
      <c r="J38" s="9"/>
      <c r="K38" s="28"/>
      <c r="L38" s="9"/>
      <c r="M38" s="6"/>
    </row>
    <row r="39" spans="1:13" ht="18" customHeight="1" thickBot="1" x14ac:dyDescent="0.45">
      <c r="B39" s="84" t="s">
        <v>67</v>
      </c>
      <c r="D39" s="85">
        <v>24</v>
      </c>
      <c r="F39" s="68">
        <f>ROUND((+F35/F40),3)</f>
        <v>7.2999999999999995E-2</v>
      </c>
      <c r="G39" s="86"/>
      <c r="H39" s="66">
        <f>ROUND((+H35/H40),3)</f>
        <v>8.9999999999999993E-3</v>
      </c>
      <c r="I39" s="87"/>
      <c r="J39" s="68">
        <f>ROUND((+J35/J40),3)</f>
        <v>0.01</v>
      </c>
      <c r="K39" s="87"/>
      <c r="L39" s="67">
        <f>ROUND((+L35/L40),3)</f>
        <v>-3.0000000000000001E-3</v>
      </c>
      <c r="M39" s="6"/>
    </row>
    <row r="40" spans="1:13" ht="18" customHeight="1" thickTop="1" thickBot="1" x14ac:dyDescent="0.45">
      <c r="B40" s="4" t="s">
        <v>26</v>
      </c>
      <c r="F40" s="53">
        <v>9315208558</v>
      </c>
      <c r="G40" s="88"/>
      <c r="H40" s="53">
        <v>9315208558</v>
      </c>
      <c r="I40" s="88"/>
      <c r="J40" s="53">
        <v>9315208558</v>
      </c>
      <c r="K40" s="88"/>
      <c r="L40" s="53">
        <v>9315208558</v>
      </c>
      <c r="M40" s="6"/>
    </row>
    <row r="41" spans="1:13" ht="18" customHeight="1" thickTop="1" x14ac:dyDescent="0.4">
      <c r="A41" s="4" t="s">
        <v>54</v>
      </c>
      <c r="F41" s="72"/>
      <c r="G41" s="72"/>
      <c r="H41" s="72"/>
      <c r="I41" s="28"/>
      <c r="J41" s="9"/>
      <c r="K41" s="28"/>
      <c r="L41" s="9"/>
      <c r="M41" s="6"/>
    </row>
    <row r="42" spans="1:13" ht="18" customHeight="1" thickBot="1" x14ac:dyDescent="0.45">
      <c r="B42" s="84" t="s">
        <v>67</v>
      </c>
      <c r="D42" s="85">
        <v>24</v>
      </c>
      <c r="F42" s="66">
        <f>ROUND((+F35/F43),3)</f>
        <v>7.8E-2</v>
      </c>
      <c r="G42" s="86"/>
      <c r="H42" s="66">
        <f>ROUND((+H35/H43),3)</f>
        <v>1.2E-2</v>
      </c>
      <c r="I42" s="87"/>
      <c r="J42" s="66">
        <f>ROUND((+J35/J43),3)</f>
        <v>1.0999999999999999E-2</v>
      </c>
      <c r="K42" s="87"/>
      <c r="L42" s="67">
        <f>ROUND((+L35/L43),3)</f>
        <v>-4.0000000000000001E-3</v>
      </c>
      <c r="M42" s="6"/>
    </row>
    <row r="43" spans="1:13" ht="18" customHeight="1" thickTop="1" thickBot="1" x14ac:dyDescent="0.45">
      <c r="B43" s="4" t="s">
        <v>26</v>
      </c>
      <c r="F43" s="53">
        <v>8803231880</v>
      </c>
      <c r="G43" s="89"/>
      <c r="H43" s="53">
        <v>7652734087</v>
      </c>
      <c r="I43" s="88"/>
      <c r="J43" s="53">
        <v>8803231880</v>
      </c>
      <c r="K43" s="88"/>
      <c r="L43" s="53">
        <v>7652734087</v>
      </c>
      <c r="M43" s="6"/>
    </row>
    <row r="44" spans="1:13" ht="8.25" customHeight="1" thickTop="1" x14ac:dyDescent="0.4">
      <c r="F44" s="44"/>
      <c r="G44" s="44"/>
      <c r="H44" s="44"/>
      <c r="I44" s="28"/>
      <c r="J44" s="7"/>
      <c r="K44" s="28"/>
      <c r="L44" s="7"/>
      <c r="M44" s="6"/>
    </row>
    <row r="45" spans="1:13" ht="18" customHeight="1" x14ac:dyDescent="0.4">
      <c r="A45" s="4" t="s">
        <v>222</v>
      </c>
      <c r="F45" s="44"/>
      <c r="G45" s="44"/>
      <c r="H45" s="44"/>
      <c r="I45" s="28"/>
      <c r="J45" s="7"/>
      <c r="K45" s="28"/>
      <c r="L45" s="7"/>
      <c r="M45" s="6"/>
    </row>
    <row r="46" spans="1:13" ht="18" hidden="1" customHeight="1" x14ac:dyDescent="0.4">
      <c r="M46" s="6"/>
    </row>
    <row r="47" spans="1:13" ht="18" hidden="1" customHeight="1" x14ac:dyDescent="0.4">
      <c r="M47" s="6"/>
    </row>
    <row r="48" spans="1:13" ht="18" customHeight="1" x14ac:dyDescent="0.4">
      <c r="M48" s="6"/>
    </row>
    <row r="49" spans="1:19" ht="18" customHeight="1" x14ac:dyDescent="0.4">
      <c r="B49" s="10" t="s">
        <v>20</v>
      </c>
      <c r="C49" s="6"/>
      <c r="D49" s="10"/>
      <c r="F49" s="10" t="s">
        <v>20</v>
      </c>
      <c r="I49" s="6"/>
      <c r="J49" s="6"/>
      <c r="K49" s="6"/>
      <c r="L49" s="6"/>
      <c r="M49" s="6"/>
    </row>
    <row r="50" spans="1:19" x14ac:dyDescent="0.4">
      <c r="A50" s="6"/>
      <c r="D50" s="4"/>
      <c r="E50" s="4"/>
      <c r="F50" s="4"/>
      <c r="G50" s="4"/>
      <c r="H50" s="4"/>
      <c r="J50" s="4"/>
      <c r="L50" s="4"/>
      <c r="M50" s="6"/>
    </row>
    <row r="51" spans="1:19" ht="18" customHeight="1" x14ac:dyDescent="0.4">
      <c r="A51" s="6"/>
      <c r="B51" s="10"/>
      <c r="C51" s="6"/>
      <c r="D51" s="10"/>
      <c r="F51" s="10"/>
      <c r="I51" s="6"/>
      <c r="J51" s="6"/>
      <c r="K51" s="6"/>
      <c r="L51" s="6"/>
      <c r="M51" s="6"/>
    </row>
    <row r="52" spans="1:19" ht="18" customHeight="1" x14ac:dyDescent="0.4">
      <c r="A52" s="107" t="str">
        <f>+A2</f>
        <v>บริษัท บรุ๊คเคอร์ กรุ๊ป จำกัด (มหาชน) และบริษัทย่อย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6"/>
    </row>
    <row r="53" spans="1:19" ht="18" customHeight="1" x14ac:dyDescent="0.4">
      <c r="A53" s="102" t="s">
        <v>97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6"/>
    </row>
    <row r="54" spans="1:19" ht="18" customHeight="1" x14ac:dyDescent="0.4">
      <c r="A54" s="107" t="str">
        <f>+A4</f>
        <v>สำหรับงวดสามเดือนสิ้นสุดวันที่ 31 มีนาคม 2567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6"/>
    </row>
    <row r="55" spans="1:19" ht="18" customHeight="1" x14ac:dyDescent="0.4">
      <c r="C55" s="62"/>
      <c r="D55" s="62"/>
      <c r="E55" s="62"/>
      <c r="F55" s="103" t="s">
        <v>12</v>
      </c>
      <c r="G55" s="103"/>
      <c r="H55" s="103"/>
      <c r="I55" s="103"/>
      <c r="J55" s="103"/>
      <c r="K55" s="103"/>
      <c r="L55" s="103"/>
      <c r="M55" s="6"/>
    </row>
    <row r="56" spans="1:19" ht="18" customHeight="1" x14ac:dyDescent="0.4">
      <c r="C56" s="4" t="s">
        <v>1</v>
      </c>
      <c r="F56" s="104" t="s">
        <v>33</v>
      </c>
      <c r="G56" s="104"/>
      <c r="H56" s="104"/>
      <c r="J56" s="105" t="s">
        <v>34</v>
      </c>
      <c r="K56" s="105"/>
      <c r="L56" s="105"/>
      <c r="M56" s="6"/>
    </row>
    <row r="57" spans="1:19" ht="18" customHeight="1" x14ac:dyDescent="0.4">
      <c r="F57" s="104" t="str">
        <f>+F7</f>
        <v>สำหรับงวดสามเดือนสิ้นสุดวันที่ 31 มีนาคม</v>
      </c>
      <c r="G57" s="104"/>
      <c r="H57" s="104"/>
      <c r="J57" s="104" t="str">
        <f>+J7</f>
        <v>สำหรับงวดสามเดือนสิ้นสุดวันที่ 31 มีนาคม</v>
      </c>
      <c r="K57" s="104"/>
      <c r="L57" s="104"/>
      <c r="M57" s="6"/>
    </row>
    <row r="58" spans="1:19" ht="18" customHeight="1" x14ac:dyDescent="0.4">
      <c r="D58" s="61" t="s">
        <v>39</v>
      </c>
      <c r="F58" s="31">
        <f>+F8</f>
        <v>2567</v>
      </c>
      <c r="G58" s="70"/>
      <c r="H58" s="31">
        <f>+H8</f>
        <v>2566</v>
      </c>
      <c r="I58" s="69"/>
      <c r="J58" s="31">
        <f>+J8</f>
        <v>2567</v>
      </c>
      <c r="K58" s="70"/>
      <c r="L58" s="31">
        <f>+L8</f>
        <v>2566</v>
      </c>
      <c r="M58" s="6"/>
    </row>
    <row r="59" spans="1:19" ht="18" customHeight="1" x14ac:dyDescent="0.4">
      <c r="F59" s="71"/>
      <c r="G59" s="71"/>
      <c r="H59" s="54"/>
      <c r="L59" s="54"/>
      <c r="M59" s="6"/>
    </row>
    <row r="60" spans="1:19" ht="18" customHeight="1" x14ac:dyDescent="0.4">
      <c r="A60" s="4" t="s">
        <v>219</v>
      </c>
      <c r="F60" s="47">
        <f>+F33</f>
        <v>683720150.7299999</v>
      </c>
      <c r="G60" s="72"/>
      <c r="H60" s="47">
        <f>+H33</f>
        <v>88204496.839999989</v>
      </c>
      <c r="I60" s="28"/>
      <c r="J60" s="47">
        <f>+J33</f>
        <v>95942861.770000011</v>
      </c>
      <c r="K60" s="28"/>
      <c r="L60" s="47">
        <f>+L33</f>
        <v>-31349120.510000009</v>
      </c>
      <c r="M60" s="6"/>
    </row>
    <row r="61" spans="1:19" ht="18" customHeight="1" x14ac:dyDescent="0.4">
      <c r="F61" s="41"/>
      <c r="G61" s="72"/>
      <c r="H61" s="41"/>
      <c r="I61" s="28"/>
      <c r="J61" s="41"/>
      <c r="K61" s="28"/>
      <c r="L61" s="41"/>
      <c r="M61" s="6"/>
    </row>
    <row r="62" spans="1:19" ht="18" customHeight="1" x14ac:dyDescent="0.4">
      <c r="A62" s="4" t="s">
        <v>123</v>
      </c>
      <c r="F62" s="41"/>
      <c r="G62" s="72"/>
      <c r="H62" s="41"/>
      <c r="I62" s="28"/>
      <c r="J62" s="9"/>
      <c r="K62" s="28"/>
      <c r="L62" s="9"/>
      <c r="M62" s="6"/>
    </row>
    <row r="63" spans="1:19" ht="18" customHeight="1" x14ac:dyDescent="0.4">
      <c r="A63" s="4" t="s">
        <v>136</v>
      </c>
      <c r="F63" s="41"/>
      <c r="G63" s="72"/>
      <c r="H63" s="41"/>
      <c r="I63" s="28"/>
      <c r="J63" s="9"/>
      <c r="K63" s="28"/>
      <c r="L63" s="9"/>
      <c r="M63" s="6"/>
    </row>
    <row r="64" spans="1:19" ht="18" customHeight="1" x14ac:dyDescent="0.4">
      <c r="B64" s="4" t="s">
        <v>103</v>
      </c>
      <c r="F64" s="45">
        <v>27139914.07</v>
      </c>
      <c r="G64" s="72"/>
      <c r="H64" s="45">
        <v>477033.67</v>
      </c>
      <c r="I64" s="28"/>
      <c r="J64" s="9">
        <v>0</v>
      </c>
      <c r="K64" s="28"/>
      <c r="L64" s="9">
        <v>0</v>
      </c>
      <c r="M64" s="6"/>
      <c r="S64" s="28"/>
    </row>
    <row r="65" spans="1:13" ht="18" customHeight="1" x14ac:dyDescent="0.4">
      <c r="A65" s="4" t="s">
        <v>220</v>
      </c>
      <c r="F65" s="52">
        <f>SUM(F64:F64)</f>
        <v>27139914.07</v>
      </c>
      <c r="G65" s="72"/>
      <c r="H65" s="52">
        <f>SUM(H64:H64)</f>
        <v>477033.67</v>
      </c>
      <c r="I65" s="28"/>
      <c r="J65" s="52">
        <f>SUM(J64:J64)</f>
        <v>0</v>
      </c>
      <c r="K65" s="28"/>
      <c r="L65" s="52">
        <f>SUM(L64:L64)</f>
        <v>0</v>
      </c>
      <c r="M65" s="6"/>
    </row>
    <row r="66" spans="1:13" ht="18" customHeight="1" x14ac:dyDescent="0.4">
      <c r="F66" s="41"/>
      <c r="G66" s="72"/>
      <c r="H66" s="41"/>
      <c r="I66" s="28"/>
      <c r="J66" s="7"/>
      <c r="K66" s="28"/>
      <c r="L66" s="7"/>
      <c r="M66" s="6"/>
    </row>
    <row r="67" spans="1:13" ht="18" customHeight="1" thickBot="1" x14ac:dyDescent="0.45">
      <c r="A67" s="4" t="s">
        <v>221</v>
      </c>
      <c r="F67" s="51">
        <f>+F60+F65</f>
        <v>710860064.79999995</v>
      </c>
      <c r="G67" s="72"/>
      <c r="H67" s="51">
        <f>+H60+H65</f>
        <v>88681530.50999999</v>
      </c>
      <c r="I67" s="28"/>
      <c r="J67" s="51">
        <f>+J60+J65</f>
        <v>95942861.770000011</v>
      </c>
      <c r="K67" s="28"/>
      <c r="L67" s="51">
        <f>+L60+L65</f>
        <v>-31349120.510000009</v>
      </c>
      <c r="M67" s="6"/>
    </row>
    <row r="68" spans="1:13" ht="18" customHeight="1" thickTop="1" x14ac:dyDescent="0.4">
      <c r="F68" s="44"/>
      <c r="G68" s="44"/>
      <c r="H68" s="44"/>
      <c r="I68" s="28"/>
      <c r="J68" s="7"/>
      <c r="K68" s="28"/>
      <c r="L68" s="7"/>
      <c r="M68" s="6"/>
    </row>
    <row r="69" spans="1:13" ht="18" customHeight="1" x14ac:dyDescent="0.4">
      <c r="A69" s="78" t="s">
        <v>109</v>
      </c>
      <c r="B69" s="78"/>
      <c r="C69" s="78"/>
      <c r="D69" s="90"/>
      <c r="E69" s="35"/>
      <c r="F69" s="49"/>
      <c r="G69" s="80"/>
      <c r="H69" s="49"/>
      <c r="I69" s="50"/>
      <c r="J69" s="49"/>
      <c r="K69" s="80"/>
      <c r="L69" s="49"/>
      <c r="M69" s="6"/>
    </row>
    <row r="70" spans="1:13" ht="18" customHeight="1" x14ac:dyDescent="0.4">
      <c r="A70" s="78"/>
      <c r="B70" s="78" t="s">
        <v>111</v>
      </c>
      <c r="C70" s="78"/>
      <c r="D70" s="90"/>
      <c r="E70" s="81">
        <v>852812933</v>
      </c>
      <c r="F70" s="45">
        <f>+F67-F71</f>
        <v>711009975.53999996</v>
      </c>
      <c r="G70" s="72"/>
      <c r="H70" s="45">
        <f>+H67-H71</f>
        <v>88896335.399999991</v>
      </c>
      <c r="I70" s="72"/>
      <c r="J70" s="45">
        <f>+J67-J71</f>
        <v>95942861.770000011</v>
      </c>
      <c r="K70" s="72"/>
      <c r="L70" s="45">
        <f>+L67-L71</f>
        <v>-31349120.510000009</v>
      </c>
      <c r="M70" s="6"/>
    </row>
    <row r="71" spans="1:13" ht="18" customHeight="1" x14ac:dyDescent="0.4">
      <c r="A71" s="78"/>
      <c r="B71" s="4" t="s">
        <v>112</v>
      </c>
      <c r="D71" s="90"/>
      <c r="E71" s="81">
        <v>-1541152</v>
      </c>
      <c r="F71" s="45">
        <f>+F36</f>
        <v>-149910.74</v>
      </c>
      <c r="G71" s="9"/>
      <c r="H71" s="45">
        <f>+H36</f>
        <v>-214804.89</v>
      </c>
      <c r="I71" s="50"/>
      <c r="J71" s="45">
        <f>+J36</f>
        <v>0</v>
      </c>
      <c r="K71" s="50"/>
      <c r="L71" s="45">
        <f>+L36</f>
        <v>0</v>
      </c>
      <c r="M71" s="6"/>
    </row>
    <row r="72" spans="1:13" ht="18" customHeight="1" thickBot="1" x14ac:dyDescent="0.45">
      <c r="A72" s="82"/>
      <c r="B72" s="82"/>
      <c r="C72" s="82"/>
      <c r="D72" s="90"/>
      <c r="E72" s="81"/>
      <c r="F72" s="48">
        <f>SUM(F70:F71)</f>
        <v>710860064.79999995</v>
      </c>
      <c r="G72" s="80"/>
      <c r="H72" s="48">
        <f>SUM(H70:H71)</f>
        <v>88681530.50999999</v>
      </c>
      <c r="I72" s="80"/>
      <c r="J72" s="48">
        <f>SUM(J70:J71)</f>
        <v>95942861.770000011</v>
      </c>
      <c r="K72" s="80"/>
      <c r="L72" s="48">
        <f>SUM(L70:L71)</f>
        <v>-31349120.510000009</v>
      </c>
      <c r="M72" s="6"/>
    </row>
    <row r="73" spans="1:13" ht="18" customHeight="1" thickTop="1" x14ac:dyDescent="0.4">
      <c r="F73" s="72"/>
      <c r="G73" s="72"/>
      <c r="H73" s="72"/>
      <c r="I73" s="28"/>
      <c r="J73" s="9"/>
      <c r="K73" s="28"/>
      <c r="L73" s="9"/>
      <c r="M73" s="6"/>
    </row>
    <row r="74" spans="1:13" ht="18" customHeight="1" x14ac:dyDescent="0.4">
      <c r="A74" s="4" t="s">
        <v>222</v>
      </c>
      <c r="F74" s="72"/>
      <c r="G74" s="72"/>
      <c r="H74" s="72"/>
      <c r="I74" s="28"/>
      <c r="J74" s="9"/>
      <c r="K74" s="28"/>
      <c r="L74" s="9"/>
      <c r="M74" s="6"/>
    </row>
    <row r="75" spans="1:13" ht="18" customHeight="1" x14ac:dyDescent="0.4">
      <c r="F75" s="71"/>
      <c r="G75" s="71"/>
      <c r="H75" s="71"/>
      <c r="J75" s="8"/>
      <c r="K75" s="73"/>
      <c r="L75" s="8"/>
      <c r="M75" s="6"/>
    </row>
    <row r="76" spans="1:13" ht="18" customHeight="1" x14ac:dyDescent="0.4">
      <c r="F76" s="71"/>
      <c r="G76" s="71"/>
      <c r="H76" s="71"/>
      <c r="J76" s="8"/>
      <c r="K76" s="73"/>
      <c r="L76" s="8"/>
      <c r="M76" s="6"/>
    </row>
    <row r="77" spans="1:13" ht="18" customHeight="1" x14ac:dyDescent="0.4">
      <c r="F77" s="71"/>
      <c r="G77" s="71"/>
      <c r="H77" s="71"/>
      <c r="J77" s="8"/>
      <c r="K77" s="73"/>
      <c r="L77" s="8"/>
      <c r="M77" s="6"/>
    </row>
    <row r="78" spans="1:13" ht="18" customHeight="1" x14ac:dyDescent="0.4">
      <c r="F78" s="71"/>
      <c r="G78" s="71"/>
      <c r="H78" s="71"/>
      <c r="J78" s="8"/>
      <c r="K78" s="73"/>
      <c r="L78" s="8"/>
      <c r="M78" s="6"/>
    </row>
    <row r="79" spans="1:13" ht="18" customHeight="1" x14ac:dyDescent="0.4">
      <c r="F79" s="71"/>
      <c r="G79" s="71"/>
      <c r="H79" s="71"/>
      <c r="J79" s="8"/>
      <c r="K79" s="73"/>
      <c r="L79" s="8"/>
      <c r="M79" s="6"/>
    </row>
    <row r="80" spans="1:13" ht="18" customHeight="1" x14ac:dyDescent="0.4">
      <c r="F80" s="71"/>
      <c r="G80" s="71"/>
      <c r="H80" s="71"/>
      <c r="J80" s="8"/>
      <c r="K80" s="73"/>
      <c r="L80" s="8"/>
      <c r="M80" s="6"/>
    </row>
    <row r="81" spans="1:13" ht="18" customHeight="1" x14ac:dyDescent="0.4">
      <c r="F81" s="71"/>
      <c r="G81" s="71"/>
      <c r="H81" s="71"/>
      <c r="J81" s="8"/>
      <c r="K81" s="73"/>
      <c r="L81" s="8"/>
      <c r="M81" s="6"/>
    </row>
    <row r="82" spans="1:13" ht="18" customHeight="1" x14ac:dyDescent="0.4">
      <c r="F82" s="71"/>
      <c r="G82" s="71"/>
      <c r="H82" s="71"/>
      <c r="J82" s="8"/>
      <c r="K82" s="73"/>
      <c r="L82" s="8"/>
      <c r="M82" s="6"/>
    </row>
    <row r="83" spans="1:13" ht="18" customHeight="1" x14ac:dyDescent="0.4">
      <c r="F83" s="71"/>
      <c r="G83" s="71"/>
      <c r="H83" s="71"/>
      <c r="J83" s="8"/>
      <c r="K83" s="73"/>
      <c r="L83" s="8"/>
      <c r="M83" s="6"/>
    </row>
    <row r="84" spans="1:13" ht="18" customHeight="1" x14ac:dyDescent="0.4">
      <c r="F84" s="71"/>
      <c r="G84" s="71"/>
      <c r="H84" s="71"/>
      <c r="J84" s="8"/>
      <c r="K84" s="73"/>
      <c r="L84" s="8"/>
      <c r="M84" s="6"/>
    </row>
    <row r="85" spans="1:13" ht="18" customHeight="1" x14ac:dyDescent="0.4">
      <c r="F85" s="71"/>
      <c r="G85" s="71"/>
      <c r="H85" s="71"/>
      <c r="J85" s="8"/>
      <c r="K85" s="73"/>
      <c r="L85" s="8"/>
      <c r="M85" s="6"/>
    </row>
    <row r="86" spans="1:13" ht="18" customHeight="1" x14ac:dyDescent="0.4">
      <c r="F86" s="71"/>
      <c r="G86" s="71"/>
      <c r="H86" s="71"/>
      <c r="J86" s="8"/>
      <c r="K86" s="73"/>
      <c r="L86" s="8"/>
      <c r="M86" s="6"/>
    </row>
    <row r="87" spans="1:13" ht="18" customHeight="1" x14ac:dyDescent="0.4">
      <c r="D87" s="83"/>
      <c r="F87" s="71"/>
      <c r="G87" s="71"/>
      <c r="H87" s="71"/>
      <c r="J87" s="8"/>
      <c r="L87" s="8"/>
      <c r="M87" s="6"/>
    </row>
    <row r="88" spans="1:13" ht="18" customHeight="1" x14ac:dyDescent="0.4">
      <c r="J88" s="8"/>
      <c r="L88" s="8"/>
      <c r="M88" s="6"/>
    </row>
    <row r="89" spans="1:13" ht="18" customHeight="1" x14ac:dyDescent="0.4">
      <c r="F89" s="71"/>
      <c r="G89" s="71"/>
      <c r="H89" s="71"/>
      <c r="J89" s="8"/>
      <c r="L89" s="8"/>
      <c r="M89" s="6"/>
    </row>
    <row r="90" spans="1:13" ht="18" customHeight="1" x14ac:dyDescent="0.4">
      <c r="B90" s="84"/>
      <c r="D90" s="85"/>
      <c r="F90" s="8"/>
      <c r="G90" s="71"/>
      <c r="H90" s="8"/>
      <c r="I90" s="84"/>
      <c r="J90" s="8"/>
      <c r="K90" s="84"/>
      <c r="L90" s="8"/>
      <c r="M90" s="6"/>
    </row>
    <row r="91" spans="1:13" ht="18" customHeight="1" x14ac:dyDescent="0.4">
      <c r="M91" s="6"/>
    </row>
    <row r="92" spans="1:13" ht="18" customHeight="1" x14ac:dyDescent="0.4">
      <c r="M92" s="6"/>
    </row>
    <row r="93" spans="1:13" ht="18" customHeight="1" x14ac:dyDescent="0.4">
      <c r="A93" s="6"/>
      <c r="B93" s="10" t="s">
        <v>20</v>
      </c>
      <c r="C93" s="6"/>
      <c r="D93" s="10"/>
      <c r="F93" s="10" t="s">
        <v>20</v>
      </c>
      <c r="I93" s="6"/>
      <c r="J93" s="6"/>
      <c r="K93" s="6"/>
      <c r="L93" s="6"/>
      <c r="M93" s="6"/>
    </row>
    <row r="94" spans="1:13" ht="18" customHeight="1" x14ac:dyDescent="0.4">
      <c r="A94" s="6"/>
      <c r="B94" s="10"/>
      <c r="C94" s="6"/>
      <c r="D94" s="10"/>
      <c r="F94" s="10"/>
      <c r="I94" s="6"/>
      <c r="J94" s="6"/>
      <c r="K94" s="6"/>
      <c r="L94" s="6"/>
      <c r="M94" s="6"/>
    </row>
    <row r="95" spans="1:13" ht="18" customHeight="1" x14ac:dyDescent="0.4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</row>
  </sheetData>
  <mergeCells count="18">
    <mergeCell ref="F7:H7"/>
    <mergeCell ref="J7:L7"/>
    <mergeCell ref="F57:H57"/>
    <mergeCell ref="J57:L57"/>
    <mergeCell ref="J1:L1"/>
    <mergeCell ref="A52:L52"/>
    <mergeCell ref="A2:L2"/>
    <mergeCell ref="A3:L3"/>
    <mergeCell ref="F6:H6"/>
    <mergeCell ref="A4:L4"/>
    <mergeCell ref="F5:L5"/>
    <mergeCell ref="J6:L6"/>
    <mergeCell ref="A95:L95"/>
    <mergeCell ref="F55:L55"/>
    <mergeCell ref="F56:H56"/>
    <mergeCell ref="J56:L56"/>
    <mergeCell ref="A53:L53"/>
    <mergeCell ref="A54:L54"/>
  </mergeCells>
  <phoneticPr fontId="0" type="noConversion"/>
  <conditionalFormatting sqref="F34:L34 E34:E37 I36:J36 L36 G36:G37 K36:K37 I37 E69:E72 G71:G72 I71:I72 K71:K72">
    <cfRule type="expression" priority="10" stopIfTrue="1">
      <formula>"if(E11&gt;0,#,##0;(#,##0),"-")"</formula>
    </cfRule>
  </conditionalFormatting>
  <conditionalFormatting sqref="F69:L69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3" firstPageNumber="6" fitToHeight="4" orientation="portrait" useFirstPageNumber="1" r:id="rId1"/>
  <headerFooter alignWithMargins="0">
    <oddFooter>&amp;C&amp;P</oddFooter>
  </headerFooter>
  <rowBreaks count="1" manualBreakCount="1">
    <brk id="50" max="11" man="1"/>
  </rowBreaks>
  <ignoredErrors>
    <ignoredError sqref="G58 I58 K58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5"/>
  <sheetViews>
    <sheetView view="pageBreakPreview" zoomScaleNormal="100" zoomScaleSheetLayoutView="100" workbookViewId="0">
      <selection activeCell="G65" sqref="G65"/>
    </sheetView>
  </sheetViews>
  <sheetFormatPr defaultColWidth="9.140625" defaultRowHeight="18" x14ac:dyDescent="0.4"/>
  <cols>
    <col min="1" max="3" width="2.7109375" style="84" customWidth="1"/>
    <col min="4" max="4" width="42.28515625" style="84" customWidth="1"/>
    <col min="5" max="5" width="6.42578125" style="6" customWidth="1"/>
    <col min="6" max="6" width="0.7109375" style="6" customWidth="1"/>
    <col min="7" max="7" width="13.5703125" style="84" customWidth="1"/>
    <col min="8" max="8" width="0.7109375" style="84" customWidth="1"/>
    <col min="9" max="9" width="14.7109375" style="84" customWidth="1"/>
    <col min="10" max="10" width="0.5703125" style="84" customWidth="1"/>
    <col min="11" max="11" width="13.42578125" style="84" customWidth="1"/>
    <col min="12" max="12" width="0.7109375" style="84" customWidth="1"/>
    <col min="13" max="13" width="14" style="84" customWidth="1"/>
    <col min="14" max="14" width="1.7109375" style="84" customWidth="1"/>
    <col min="15" max="15" width="12.7109375" style="84" hidden="1" customWidth="1"/>
    <col min="16" max="16" width="13.28515625" style="84" hidden="1" customWidth="1"/>
    <col min="17" max="17" width="9.140625" style="84"/>
    <col min="18" max="18" width="10.140625" style="84" customWidth="1"/>
    <col min="19" max="16384" width="9.140625" style="84"/>
  </cols>
  <sheetData>
    <row r="1" spans="1:15" x14ac:dyDescent="0.4">
      <c r="A1" s="73"/>
      <c r="B1" s="73"/>
      <c r="C1" s="73"/>
      <c r="D1" s="73"/>
      <c r="F1" s="91"/>
      <c r="G1" s="73"/>
      <c r="H1" s="73"/>
      <c r="I1" s="73"/>
      <c r="J1" s="73"/>
      <c r="K1" s="107" t="s">
        <v>212</v>
      </c>
      <c r="L1" s="107"/>
      <c r="M1" s="107"/>
    </row>
    <row r="2" spans="1:15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5" x14ac:dyDescent="0.4">
      <c r="A3" s="107" t="s">
        <v>28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5" x14ac:dyDescent="0.4">
      <c r="A4" s="107" t="str">
        <f>+'งบกำไรขาดทุน Q1_67'!A4:L4</f>
        <v>สำหรับงวดสามเดือนสิ้นสุดวันที่ 31 มีนาคม 2567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5" x14ac:dyDescent="0.4">
      <c r="A5" s="3"/>
      <c r="B5" s="3"/>
      <c r="C5" s="3"/>
      <c r="D5" s="3"/>
      <c r="E5" s="3"/>
      <c r="F5" s="3"/>
      <c r="G5" s="110" t="s">
        <v>12</v>
      </c>
      <c r="H5" s="110"/>
      <c r="I5" s="110"/>
      <c r="J5" s="110"/>
      <c r="K5" s="110"/>
      <c r="L5" s="110"/>
      <c r="M5" s="110"/>
    </row>
    <row r="6" spans="1:15" x14ac:dyDescent="0.4">
      <c r="G6" s="110" t="s">
        <v>33</v>
      </c>
      <c r="H6" s="110"/>
      <c r="I6" s="110"/>
      <c r="J6" s="3"/>
      <c r="K6" s="110" t="s">
        <v>34</v>
      </c>
      <c r="L6" s="110"/>
      <c r="M6" s="110"/>
    </row>
    <row r="7" spans="1:15" x14ac:dyDescent="0.4">
      <c r="G7" s="104" t="s">
        <v>217</v>
      </c>
      <c r="H7" s="104"/>
      <c r="I7" s="104"/>
      <c r="J7" s="4"/>
      <c r="K7" s="104" t="str">
        <f>+G7</f>
        <v>สำหรับงวดสามเดือนสิ้นสุดวันที่ 31 มีนาคม</v>
      </c>
      <c r="L7" s="104"/>
      <c r="M7" s="104"/>
    </row>
    <row r="8" spans="1:15" ht="18.75" customHeight="1" x14ac:dyDescent="0.4">
      <c r="G8" s="18" t="s">
        <v>225</v>
      </c>
      <c r="H8" s="6"/>
      <c r="I8" s="18" t="s">
        <v>188</v>
      </c>
      <c r="J8" s="12"/>
      <c r="K8" s="18" t="str">
        <f>+G8</f>
        <v>2567</v>
      </c>
      <c r="L8" s="6"/>
      <c r="M8" s="18" t="str">
        <f>+I8</f>
        <v>2566</v>
      </c>
      <c r="N8" s="6"/>
      <c r="O8" s="12"/>
    </row>
    <row r="9" spans="1:15" ht="8.25" customHeight="1" x14ac:dyDescent="0.4">
      <c r="G9" s="12"/>
      <c r="H9" s="6"/>
      <c r="I9" s="12"/>
      <c r="J9" s="12"/>
      <c r="K9" s="12"/>
      <c r="L9" s="6"/>
      <c r="M9" s="12"/>
      <c r="N9" s="6"/>
      <c r="O9" s="12"/>
    </row>
    <row r="10" spans="1:15" x14ac:dyDescent="0.4">
      <c r="A10" s="73" t="s">
        <v>29</v>
      </c>
      <c r="B10" s="73"/>
      <c r="C10" s="73"/>
      <c r="D10" s="73"/>
      <c r="F10" s="91"/>
      <c r="G10" s="73"/>
      <c r="H10" s="73"/>
      <c r="I10" s="73"/>
      <c r="J10" s="73"/>
      <c r="K10" s="73"/>
      <c r="L10" s="73"/>
      <c r="M10" s="73"/>
    </row>
    <row r="11" spans="1:15" x14ac:dyDescent="0.4">
      <c r="A11" s="73"/>
      <c r="B11" s="73" t="s">
        <v>121</v>
      </c>
      <c r="C11" s="73"/>
      <c r="D11" s="73"/>
      <c r="E11" s="91"/>
      <c r="F11" s="91"/>
      <c r="G11" s="7">
        <f>'งบกำไรขาดทุน Q1_67'!F33</f>
        <v>683720150.7299999</v>
      </c>
      <c r="H11" s="7"/>
      <c r="I11" s="7">
        <f>'งบกำไรขาดทุน Q1_67'!H33</f>
        <v>88204496.839999989</v>
      </c>
      <c r="J11" s="7"/>
      <c r="K11" s="7">
        <f>'งบกำไรขาดทุน Q1_67'!J33</f>
        <v>95942861.770000011</v>
      </c>
      <c r="L11" s="7"/>
      <c r="M11" s="7">
        <f>'งบกำไรขาดทุน Q1_67'!L33</f>
        <v>-31349120.510000009</v>
      </c>
    </row>
    <row r="12" spans="1:15" x14ac:dyDescent="0.4">
      <c r="A12" s="73"/>
      <c r="B12" s="73" t="s">
        <v>30</v>
      </c>
      <c r="C12" s="73"/>
      <c r="D12" s="73"/>
      <c r="E12" s="91"/>
      <c r="F12" s="91"/>
      <c r="G12" s="7"/>
      <c r="H12" s="7"/>
      <c r="I12" s="7"/>
      <c r="J12" s="7"/>
      <c r="K12" s="7"/>
      <c r="L12" s="7"/>
      <c r="M12" s="7"/>
    </row>
    <row r="13" spans="1:15" x14ac:dyDescent="0.4">
      <c r="A13" s="73"/>
      <c r="B13" s="73"/>
      <c r="C13" s="73"/>
      <c r="D13" s="73" t="s">
        <v>226</v>
      </c>
      <c r="E13" s="91" t="s">
        <v>198</v>
      </c>
      <c r="F13" s="91"/>
      <c r="G13" s="7">
        <v>2891303.07</v>
      </c>
      <c r="H13" s="7"/>
      <c r="I13" s="7">
        <v>6264323.4500000002</v>
      </c>
      <c r="J13" s="7"/>
      <c r="K13" s="7">
        <v>1885866.77</v>
      </c>
      <c r="L13" s="7"/>
      <c r="M13" s="7">
        <v>1764149.53</v>
      </c>
    </row>
    <row r="14" spans="1:15" hidden="1" x14ac:dyDescent="0.4">
      <c r="A14" s="73"/>
      <c r="B14" s="73"/>
      <c r="C14" s="73"/>
      <c r="D14" s="73" t="s">
        <v>197</v>
      </c>
      <c r="E14" s="91">
        <v>14</v>
      </c>
      <c r="F14" s="91"/>
      <c r="G14" s="7"/>
      <c r="H14" s="7"/>
      <c r="I14" s="7">
        <v>0</v>
      </c>
      <c r="J14" s="7"/>
      <c r="K14" s="7"/>
      <c r="L14" s="7"/>
      <c r="M14" s="7">
        <v>0</v>
      </c>
    </row>
    <row r="15" spans="1:15" hidden="1" x14ac:dyDescent="0.4">
      <c r="A15" s="73"/>
      <c r="B15" s="73"/>
      <c r="C15" s="73"/>
      <c r="D15" s="73" t="s">
        <v>94</v>
      </c>
      <c r="E15" s="91" t="s">
        <v>201</v>
      </c>
      <c r="F15" s="91"/>
      <c r="G15" s="7"/>
      <c r="H15" s="7"/>
      <c r="I15" s="7">
        <v>0</v>
      </c>
      <c r="J15" s="7"/>
      <c r="K15" s="7"/>
      <c r="L15" s="7"/>
      <c r="M15" s="7">
        <v>0</v>
      </c>
    </row>
    <row r="16" spans="1:15" hidden="1" x14ac:dyDescent="0.4">
      <c r="A16" s="73"/>
      <c r="B16" s="73"/>
      <c r="C16" s="73"/>
      <c r="D16" s="73" t="s">
        <v>171</v>
      </c>
      <c r="E16" s="91">
        <v>9</v>
      </c>
      <c r="F16" s="91"/>
      <c r="G16" s="7"/>
      <c r="H16" s="7"/>
      <c r="I16" s="7">
        <v>0</v>
      </c>
      <c r="J16" s="7"/>
      <c r="K16" s="7"/>
      <c r="L16" s="7"/>
      <c r="M16" s="7">
        <v>0</v>
      </c>
    </row>
    <row r="17" spans="1:13" x14ac:dyDescent="0.4">
      <c r="A17" s="73"/>
      <c r="B17" s="73"/>
      <c r="C17" s="73"/>
      <c r="D17" s="73" t="s">
        <v>203</v>
      </c>
      <c r="E17" s="91">
        <v>10</v>
      </c>
      <c r="F17" s="91"/>
      <c r="G17" s="7">
        <v>8074747.1600000001</v>
      </c>
      <c r="H17" s="7"/>
      <c r="I17" s="7">
        <v>0</v>
      </c>
      <c r="J17" s="7"/>
      <c r="K17" s="7">
        <v>8074747.1600000001</v>
      </c>
      <c r="L17" s="7"/>
      <c r="M17" s="7">
        <v>0</v>
      </c>
    </row>
    <row r="18" spans="1:13" x14ac:dyDescent="0.4">
      <c r="A18" s="73"/>
      <c r="B18" s="73"/>
      <c r="C18" s="73"/>
      <c r="D18" s="92" t="s">
        <v>164</v>
      </c>
      <c r="E18" s="74">
        <v>8.4</v>
      </c>
      <c r="F18" s="91"/>
      <c r="G18" s="7">
        <v>-298720580.35000002</v>
      </c>
      <c r="H18" s="9"/>
      <c r="I18" s="7">
        <v>15020797.199999999</v>
      </c>
      <c r="J18" s="9"/>
      <c r="K18" s="7">
        <v>6620719.7199999997</v>
      </c>
      <c r="L18" s="7"/>
      <c r="M18" s="7">
        <v>11445203.970000001</v>
      </c>
    </row>
    <row r="19" spans="1:13" x14ac:dyDescent="0.4">
      <c r="A19" s="73"/>
      <c r="B19" s="73"/>
      <c r="C19" s="73"/>
      <c r="D19" s="73" t="s">
        <v>195</v>
      </c>
      <c r="E19" s="74">
        <v>6.1</v>
      </c>
      <c r="F19" s="91"/>
      <c r="G19" s="7">
        <v>-132654980.65000001</v>
      </c>
      <c r="H19" s="9"/>
      <c r="I19" s="7">
        <v>-137004241.91999999</v>
      </c>
      <c r="J19" s="9"/>
      <c r="K19" s="7">
        <v>-88799.81</v>
      </c>
      <c r="L19" s="7"/>
      <c r="M19" s="7">
        <v>-69541.95</v>
      </c>
    </row>
    <row r="20" spans="1:13" x14ac:dyDescent="0.4">
      <c r="A20" s="73"/>
      <c r="B20" s="73"/>
      <c r="C20" s="73"/>
      <c r="D20" s="73" t="s">
        <v>230</v>
      </c>
      <c r="E20" s="74">
        <v>6.1</v>
      </c>
      <c r="F20" s="91"/>
      <c r="G20" s="7">
        <v>-126072715.03</v>
      </c>
      <c r="H20" s="9"/>
      <c r="I20" s="7">
        <v>-2771407.1599999997</v>
      </c>
      <c r="J20" s="9"/>
      <c r="K20" s="7">
        <v>535</v>
      </c>
      <c r="L20" s="7"/>
      <c r="M20" s="7">
        <v>36.369999999999997</v>
      </c>
    </row>
    <row r="21" spans="1:13" x14ac:dyDescent="0.4">
      <c r="A21" s="73"/>
      <c r="B21" s="73"/>
      <c r="C21" s="73"/>
      <c r="D21" s="4" t="s">
        <v>223</v>
      </c>
      <c r="E21" s="91"/>
      <c r="F21" s="91"/>
      <c r="G21" s="7">
        <v>-49294038.630000003</v>
      </c>
      <c r="H21" s="9"/>
      <c r="I21" s="7">
        <v>-2009477.36</v>
      </c>
      <c r="J21" s="9"/>
      <c r="K21" s="7">
        <v>-19408.63</v>
      </c>
      <c r="L21" s="7"/>
      <c r="M21" s="7">
        <v>-3687.59</v>
      </c>
    </row>
    <row r="22" spans="1:13" hidden="1" x14ac:dyDescent="0.4">
      <c r="A22" s="73"/>
      <c r="B22" s="73"/>
      <c r="C22" s="73"/>
      <c r="D22" s="73" t="s">
        <v>148</v>
      </c>
      <c r="E22" s="74"/>
      <c r="F22" s="91"/>
      <c r="G22" s="7">
        <v>0</v>
      </c>
      <c r="H22" s="9"/>
      <c r="I22" s="7">
        <v>0</v>
      </c>
      <c r="J22" s="9"/>
      <c r="K22" s="7"/>
      <c r="L22" s="7"/>
      <c r="M22" s="7">
        <v>0</v>
      </c>
    </row>
    <row r="23" spans="1:13" ht="18" customHeight="1" x14ac:dyDescent="0.4">
      <c r="A23" s="73"/>
      <c r="B23" s="73"/>
      <c r="C23" s="73"/>
      <c r="D23" s="73" t="s">
        <v>108</v>
      </c>
      <c r="E23" s="91">
        <v>21</v>
      </c>
      <c r="F23" s="91"/>
      <c r="G23" s="7">
        <v>736784</v>
      </c>
      <c r="H23" s="9"/>
      <c r="I23" s="7">
        <v>686313</v>
      </c>
      <c r="J23" s="9"/>
      <c r="K23" s="7">
        <v>719985.34</v>
      </c>
      <c r="L23" s="7"/>
      <c r="M23" s="7">
        <v>615433</v>
      </c>
    </row>
    <row r="24" spans="1:13" x14ac:dyDescent="0.4">
      <c r="D24" s="4" t="s">
        <v>227</v>
      </c>
      <c r="E24" s="6">
        <v>17.100000000000001</v>
      </c>
      <c r="G24" s="84">
        <v>18873451.52</v>
      </c>
      <c r="I24" s="7">
        <v>0</v>
      </c>
      <c r="K24" s="84">
        <v>18873451.52</v>
      </c>
      <c r="M24" s="7">
        <v>0</v>
      </c>
    </row>
    <row r="25" spans="1:13" x14ac:dyDescent="0.4">
      <c r="A25" s="73"/>
      <c r="B25" s="73"/>
      <c r="C25" s="73"/>
      <c r="D25" s="4" t="s">
        <v>120</v>
      </c>
      <c r="E25" s="74">
        <v>17.100000000000001</v>
      </c>
      <c r="F25" s="91"/>
      <c r="G25" s="9">
        <v>-4442375.62</v>
      </c>
      <c r="H25" s="9"/>
      <c r="I25" s="9">
        <v>-3298818.08</v>
      </c>
      <c r="J25" s="9"/>
      <c r="K25" s="9">
        <v>-4173940.09</v>
      </c>
      <c r="L25" s="9"/>
      <c r="M25" s="9">
        <v>-1121442.1399999999</v>
      </c>
    </row>
    <row r="26" spans="1:13" x14ac:dyDescent="0.4">
      <c r="A26" s="73"/>
      <c r="B26" s="73"/>
      <c r="C26" s="73"/>
      <c r="D26" s="73" t="s">
        <v>86</v>
      </c>
      <c r="E26" s="91"/>
      <c r="F26" s="91"/>
      <c r="G26" s="46">
        <v>2298509.58</v>
      </c>
      <c r="H26" s="9"/>
      <c r="I26" s="46">
        <v>2236143.2200000002</v>
      </c>
      <c r="J26" s="9"/>
      <c r="K26" s="46">
        <v>2407525.98</v>
      </c>
      <c r="L26" s="9"/>
      <c r="M26" s="46">
        <v>2421074.73</v>
      </c>
    </row>
    <row r="27" spans="1:13" x14ac:dyDescent="0.4">
      <c r="A27" s="73"/>
      <c r="B27" s="73" t="s">
        <v>71</v>
      </c>
      <c r="C27" s="73"/>
      <c r="D27" s="73"/>
      <c r="E27" s="91"/>
      <c r="F27" s="91"/>
      <c r="G27" s="7">
        <f>+SUM(G11:G26)</f>
        <v>105410255.77999988</v>
      </c>
      <c r="H27" s="9"/>
      <c r="I27" s="7">
        <f>+SUM(I11:I26)</f>
        <v>-32671870.809999995</v>
      </c>
      <c r="J27" s="9"/>
      <c r="K27" s="7">
        <f>+SUM(K11:K26)</f>
        <v>130243544.73</v>
      </c>
      <c r="L27" s="9"/>
      <c r="M27" s="7">
        <f>+SUM(M11:M26)</f>
        <v>-16297894.590000004</v>
      </c>
    </row>
    <row r="28" spans="1:13" x14ac:dyDescent="0.4">
      <c r="A28" s="73"/>
      <c r="B28" s="73" t="s">
        <v>59</v>
      </c>
      <c r="C28" s="73"/>
      <c r="D28" s="73"/>
      <c r="E28" s="91"/>
      <c r="F28" s="91"/>
      <c r="G28" s="28"/>
      <c r="H28" s="28"/>
      <c r="I28" s="28"/>
      <c r="J28" s="28"/>
      <c r="K28" s="28"/>
      <c r="L28" s="28"/>
      <c r="M28" s="28"/>
    </row>
    <row r="29" spans="1:13" x14ac:dyDescent="0.4">
      <c r="A29" s="73"/>
      <c r="B29" s="73"/>
      <c r="C29" s="84" t="s">
        <v>156</v>
      </c>
      <c r="D29" s="73"/>
      <c r="E29" s="74">
        <v>8.3000000000000007</v>
      </c>
      <c r="F29" s="91"/>
      <c r="G29" s="7">
        <v>-42749529.07</v>
      </c>
      <c r="H29" s="7"/>
      <c r="I29" s="7">
        <v>15647027.16</v>
      </c>
      <c r="J29" s="7"/>
      <c r="K29" s="7">
        <v>0</v>
      </c>
      <c r="L29" s="7"/>
      <c r="M29" s="7">
        <v>-22926523.780000001</v>
      </c>
    </row>
    <row r="30" spans="1:13" x14ac:dyDescent="0.4">
      <c r="A30" s="73"/>
      <c r="B30" s="73"/>
      <c r="C30" s="73" t="s">
        <v>89</v>
      </c>
      <c r="D30" s="73"/>
      <c r="E30" s="91">
        <v>4</v>
      </c>
      <c r="F30" s="91"/>
      <c r="G30" s="7">
        <v>-18180369.850000001</v>
      </c>
      <c r="H30" s="7"/>
      <c r="I30" s="7">
        <v>44083416.93</v>
      </c>
      <c r="J30" s="7"/>
      <c r="K30" s="7">
        <v>-25851455.200000003</v>
      </c>
      <c r="L30" s="7"/>
      <c r="M30" s="7">
        <v>20000000</v>
      </c>
    </row>
    <row r="31" spans="1:13" x14ac:dyDescent="0.4">
      <c r="A31" s="73"/>
      <c r="B31" s="73"/>
      <c r="C31" s="73" t="s">
        <v>88</v>
      </c>
      <c r="D31" s="73"/>
      <c r="E31" s="74">
        <v>2.2000000000000002</v>
      </c>
      <c r="F31" s="91"/>
      <c r="G31" s="7">
        <v>0</v>
      </c>
      <c r="H31" s="7"/>
      <c r="I31" s="7">
        <v>-73981.11</v>
      </c>
      <c r="J31" s="7"/>
      <c r="K31" s="7">
        <v>0</v>
      </c>
      <c r="L31" s="7"/>
      <c r="M31" s="7">
        <v>5801018.8899999997</v>
      </c>
    </row>
    <row r="32" spans="1:13" x14ac:dyDescent="0.4">
      <c r="A32" s="73"/>
      <c r="B32" s="73"/>
      <c r="C32" s="73" t="s">
        <v>166</v>
      </c>
      <c r="D32" s="73"/>
      <c r="E32" s="91">
        <v>5</v>
      </c>
      <c r="F32" s="91"/>
      <c r="G32" s="7">
        <v>-45155380.530000001</v>
      </c>
      <c r="H32" s="7"/>
      <c r="I32" s="7">
        <v>-30597998.629999999</v>
      </c>
      <c r="J32" s="7"/>
      <c r="K32" s="7">
        <v>28641180.010000002</v>
      </c>
      <c r="L32" s="7"/>
      <c r="M32" s="7">
        <v>-5366358.1100000003</v>
      </c>
    </row>
    <row r="33" spans="1:13" x14ac:dyDescent="0.4">
      <c r="A33" s="73"/>
      <c r="B33" s="73"/>
      <c r="C33" s="73" t="s">
        <v>167</v>
      </c>
      <c r="D33" s="73"/>
      <c r="E33" s="74">
        <v>2.2999999999999998</v>
      </c>
      <c r="F33" s="91"/>
      <c r="G33" s="7">
        <v>0</v>
      </c>
      <c r="H33" s="7"/>
      <c r="I33" s="7">
        <v>0</v>
      </c>
      <c r="J33" s="7"/>
      <c r="K33" s="7">
        <v>1632371.71</v>
      </c>
      <c r="L33" s="7"/>
      <c r="M33" s="7">
        <v>-7145579.4000000004</v>
      </c>
    </row>
    <row r="34" spans="1:13" x14ac:dyDescent="0.4">
      <c r="A34" s="73"/>
      <c r="B34" s="73"/>
      <c r="C34" s="4" t="s">
        <v>241</v>
      </c>
      <c r="D34" s="73"/>
      <c r="E34" s="74">
        <v>6.2</v>
      </c>
      <c r="F34" s="91"/>
      <c r="G34" s="7">
        <v>-188725791.44999999</v>
      </c>
      <c r="H34" s="7"/>
      <c r="I34" s="7">
        <v>0</v>
      </c>
      <c r="J34" s="7"/>
      <c r="K34" s="7">
        <v>0</v>
      </c>
      <c r="L34" s="7"/>
      <c r="M34" s="7">
        <v>0</v>
      </c>
    </row>
    <row r="35" spans="1:13" x14ac:dyDescent="0.4">
      <c r="A35" s="73"/>
      <c r="B35" s="73"/>
      <c r="C35" s="73" t="s">
        <v>44</v>
      </c>
      <c r="D35" s="73"/>
      <c r="E35" s="91"/>
      <c r="F35" s="91"/>
      <c r="G35" s="7">
        <v>9691182.6899999995</v>
      </c>
      <c r="H35" s="7"/>
      <c r="I35" s="7">
        <v>1776263.12</v>
      </c>
      <c r="J35" s="7"/>
      <c r="K35" s="7">
        <v>-3075579.35</v>
      </c>
      <c r="L35" s="7"/>
      <c r="M35" s="7">
        <v>1777478.14</v>
      </c>
    </row>
    <row r="36" spans="1:13" x14ac:dyDescent="0.4">
      <c r="A36" s="73"/>
      <c r="B36" s="73"/>
      <c r="C36" s="73" t="s">
        <v>46</v>
      </c>
      <c r="D36" s="73"/>
      <c r="E36" s="7"/>
      <c r="F36" s="91"/>
      <c r="G36" s="7">
        <v>0</v>
      </c>
      <c r="H36" s="7"/>
      <c r="I36" s="7">
        <v>280373.82</v>
      </c>
      <c r="J36" s="7"/>
      <c r="K36" s="7">
        <v>11556218.140000001</v>
      </c>
      <c r="L36" s="7"/>
      <c r="M36" s="7">
        <v>0</v>
      </c>
    </row>
    <row r="37" spans="1:13" x14ac:dyDescent="0.4">
      <c r="A37" s="73"/>
      <c r="B37" s="73" t="s">
        <v>60</v>
      </c>
      <c r="C37" s="73"/>
      <c r="D37" s="73"/>
      <c r="E37" s="91"/>
      <c r="F37" s="91"/>
      <c r="G37" s="7"/>
      <c r="H37" s="7"/>
      <c r="I37" s="7"/>
      <c r="J37" s="7"/>
      <c r="K37" s="7"/>
      <c r="L37" s="7"/>
      <c r="M37" s="7"/>
    </row>
    <row r="38" spans="1:13" x14ac:dyDescent="0.4">
      <c r="A38" s="73"/>
      <c r="B38" s="73"/>
      <c r="C38" s="73" t="s">
        <v>90</v>
      </c>
      <c r="D38" s="73"/>
      <c r="E38" s="91"/>
      <c r="F38" s="91"/>
      <c r="G38" s="7">
        <v>0</v>
      </c>
      <c r="H38" s="7"/>
      <c r="I38" s="7">
        <v>-7241.5</v>
      </c>
      <c r="J38" s="7"/>
      <c r="K38" s="7">
        <v>0</v>
      </c>
      <c r="L38" s="7"/>
      <c r="M38" s="7">
        <v>0</v>
      </c>
    </row>
    <row r="39" spans="1:13" x14ac:dyDescent="0.4">
      <c r="A39" s="73"/>
      <c r="B39" s="73"/>
      <c r="C39" s="73" t="s">
        <v>196</v>
      </c>
      <c r="D39" s="73"/>
      <c r="E39" s="74">
        <v>2.5</v>
      </c>
      <c r="F39" s="91"/>
      <c r="G39" s="7">
        <v>0</v>
      </c>
      <c r="H39" s="7"/>
      <c r="I39" s="7">
        <v>0</v>
      </c>
      <c r="J39" s="7"/>
      <c r="K39" s="7">
        <v>-78725230.049999997</v>
      </c>
      <c r="L39" s="7"/>
      <c r="M39" s="7">
        <v>0</v>
      </c>
    </row>
    <row r="40" spans="1:13" x14ac:dyDescent="0.4">
      <c r="A40" s="73"/>
      <c r="B40" s="73"/>
      <c r="C40" s="73" t="s">
        <v>168</v>
      </c>
      <c r="D40" s="73"/>
      <c r="E40" s="91">
        <v>19</v>
      </c>
      <c r="F40" s="91"/>
      <c r="G40" s="7">
        <v>-34110238</v>
      </c>
      <c r="H40" s="7"/>
      <c r="I40" s="7">
        <v>-11051295.43</v>
      </c>
      <c r="J40" s="7"/>
      <c r="K40" s="7">
        <v>-33841488.359999999</v>
      </c>
      <c r="L40" s="7"/>
      <c r="M40" s="7">
        <v>-4145978.91</v>
      </c>
    </row>
    <row r="41" spans="1:13" x14ac:dyDescent="0.4">
      <c r="A41" s="73"/>
      <c r="B41" s="73"/>
      <c r="C41" s="73" t="s">
        <v>180</v>
      </c>
      <c r="D41" s="73"/>
      <c r="E41" s="91"/>
      <c r="F41" s="91"/>
      <c r="G41" s="7">
        <v>0</v>
      </c>
      <c r="H41" s="7"/>
      <c r="I41" s="7">
        <v>0</v>
      </c>
      <c r="J41" s="7"/>
      <c r="K41" s="7">
        <v>38706937.460000001</v>
      </c>
      <c r="L41" s="7"/>
      <c r="M41" s="7">
        <v>-6591361.0499999998</v>
      </c>
    </row>
    <row r="42" spans="1:13" x14ac:dyDescent="0.4">
      <c r="A42" s="73"/>
      <c r="B42" s="73"/>
      <c r="C42" s="73" t="s">
        <v>49</v>
      </c>
      <c r="D42" s="73"/>
      <c r="E42" s="91"/>
      <c r="F42" s="91"/>
      <c r="G42" s="7">
        <v>10045262.58</v>
      </c>
      <c r="H42" s="7"/>
      <c r="I42" s="7">
        <v>1529508.69</v>
      </c>
      <c r="J42" s="7"/>
      <c r="K42" s="7">
        <v>11300196.709999999</v>
      </c>
      <c r="L42" s="7"/>
      <c r="M42" s="7">
        <v>1060570.1499999999</v>
      </c>
    </row>
    <row r="43" spans="1:13" x14ac:dyDescent="0.4">
      <c r="A43" s="73"/>
      <c r="B43" s="73"/>
      <c r="C43" s="73" t="s">
        <v>142</v>
      </c>
      <c r="D43" s="73"/>
      <c r="E43" s="91"/>
      <c r="F43" s="91"/>
      <c r="G43" s="46">
        <v>534105</v>
      </c>
      <c r="H43" s="7"/>
      <c r="I43" s="46">
        <v>487899.88</v>
      </c>
      <c r="J43" s="7"/>
      <c r="K43" s="46">
        <v>1638110</v>
      </c>
      <c r="L43" s="7"/>
      <c r="M43" s="46">
        <v>417019.88</v>
      </c>
    </row>
    <row r="44" spans="1:13" s="73" customFormat="1" x14ac:dyDescent="0.4">
      <c r="B44" s="73" t="s">
        <v>75</v>
      </c>
      <c r="E44" s="91"/>
      <c r="F44" s="91"/>
      <c r="G44" s="7">
        <f>SUM(G27:G43)</f>
        <v>-203240502.85000011</v>
      </c>
      <c r="H44" s="7"/>
      <c r="I44" s="7">
        <f>SUM(I27:I43)</f>
        <v>-10597897.879999993</v>
      </c>
      <c r="J44" s="7"/>
      <c r="K44" s="7">
        <f>SUM(K27:K43)</f>
        <v>82224805.800000027</v>
      </c>
      <c r="L44" s="7"/>
      <c r="M44" s="7">
        <f>SUM(M27:M43)</f>
        <v>-33417608.780000005</v>
      </c>
    </row>
    <row r="45" spans="1:13" s="73" customFormat="1" x14ac:dyDescent="0.4">
      <c r="C45" s="73" t="s">
        <v>76</v>
      </c>
      <c r="E45" s="91"/>
      <c r="F45" s="91"/>
      <c r="G45" s="7">
        <v>-2298509.58</v>
      </c>
      <c r="H45" s="7"/>
      <c r="I45" s="7">
        <v>-2236143.2200000002</v>
      </c>
      <c r="J45" s="7"/>
      <c r="K45" s="7">
        <v>-2407525.98</v>
      </c>
      <c r="L45" s="7"/>
      <c r="M45" s="7">
        <v>-2421074.73</v>
      </c>
    </row>
    <row r="46" spans="1:13" s="73" customFormat="1" x14ac:dyDescent="0.4">
      <c r="C46" s="73" t="s">
        <v>77</v>
      </c>
      <c r="E46" s="91"/>
      <c r="F46" s="91"/>
      <c r="G46" s="7">
        <v>-857628.63</v>
      </c>
      <c r="H46" s="7"/>
      <c r="I46" s="7">
        <v>-526119.52</v>
      </c>
      <c r="J46" s="7"/>
      <c r="K46" s="7">
        <v>-331532.02</v>
      </c>
      <c r="L46" s="7"/>
      <c r="M46" s="7">
        <v>-526119.52</v>
      </c>
    </row>
    <row r="47" spans="1:13" x14ac:dyDescent="0.4">
      <c r="A47" s="73"/>
      <c r="B47" s="73"/>
      <c r="C47" s="73"/>
      <c r="D47" s="73" t="s">
        <v>78</v>
      </c>
      <c r="E47" s="91"/>
      <c r="F47" s="91"/>
      <c r="G47" s="42">
        <f>SUM(G44:G46)</f>
        <v>-206396641.06000012</v>
      </c>
      <c r="H47" s="7"/>
      <c r="I47" s="42">
        <f>SUM(I44:I46)</f>
        <v>-13360160.619999994</v>
      </c>
      <c r="J47" s="7"/>
      <c r="K47" s="42">
        <f>SUM(K44:K46)</f>
        <v>79485747.800000027</v>
      </c>
      <c r="L47" s="7"/>
      <c r="M47" s="42">
        <f>SUM(M44:M46)</f>
        <v>-36364803.030000009</v>
      </c>
    </row>
    <row r="48" spans="1:13" ht="8.25" customHeight="1" x14ac:dyDescent="0.4">
      <c r="A48" s="73"/>
      <c r="B48" s="73"/>
      <c r="C48" s="73"/>
      <c r="D48" s="73"/>
      <c r="E48" s="91"/>
      <c r="F48" s="91"/>
      <c r="G48" s="9"/>
      <c r="H48" s="7"/>
      <c r="I48" s="9"/>
      <c r="J48" s="7"/>
      <c r="K48" s="9"/>
      <c r="L48" s="7"/>
      <c r="M48" s="9"/>
    </row>
    <row r="49" spans="1:16" x14ac:dyDescent="0.4">
      <c r="A49" s="4" t="s">
        <v>222</v>
      </c>
      <c r="B49" s="73"/>
      <c r="C49" s="73"/>
      <c r="D49" s="73"/>
      <c r="E49" s="91"/>
      <c r="F49" s="91"/>
      <c r="G49" s="9"/>
      <c r="H49" s="7"/>
      <c r="I49" s="9"/>
      <c r="J49" s="7"/>
      <c r="K49" s="9"/>
      <c r="L49" s="7"/>
      <c r="M49" s="9"/>
    </row>
    <row r="50" spans="1:16" x14ac:dyDescent="0.4">
      <c r="A50" s="4"/>
      <c r="B50" s="73"/>
      <c r="C50" s="73"/>
      <c r="D50" s="73"/>
      <c r="E50" s="91"/>
      <c r="F50" s="91"/>
      <c r="G50" s="9"/>
      <c r="H50" s="7"/>
      <c r="I50" s="9"/>
      <c r="J50" s="7"/>
      <c r="K50" s="9"/>
      <c r="L50" s="7"/>
      <c r="M50" s="9"/>
    </row>
    <row r="51" spans="1:16" x14ac:dyDescent="0.4">
      <c r="A51" s="4"/>
      <c r="B51" s="73"/>
      <c r="C51" s="73"/>
      <c r="D51" s="73"/>
      <c r="E51" s="91"/>
      <c r="F51" s="91"/>
      <c r="G51" s="9"/>
      <c r="H51" s="7"/>
      <c r="I51" s="9"/>
      <c r="J51" s="7"/>
      <c r="K51" s="9"/>
      <c r="L51" s="7"/>
      <c r="M51" s="9"/>
    </row>
    <row r="52" spans="1:16" s="4" customFormat="1" x14ac:dyDescent="0.4">
      <c r="A52" s="6"/>
      <c r="B52" s="10" t="s">
        <v>20</v>
      </c>
      <c r="C52" s="6"/>
      <c r="D52" s="10"/>
      <c r="E52" s="6"/>
      <c r="F52" s="10" t="s">
        <v>20</v>
      </c>
      <c r="G52" s="6"/>
      <c r="H52" s="6"/>
      <c r="I52" s="6"/>
      <c r="J52" s="6"/>
      <c r="K52" s="6"/>
      <c r="L52" s="6"/>
      <c r="M52" s="6"/>
      <c r="P52" s="9"/>
    </row>
    <row r="53" spans="1:16" s="4" customFormat="1" x14ac:dyDescent="0.4">
      <c r="A53" s="6"/>
      <c r="B53" s="10"/>
      <c r="C53" s="6"/>
      <c r="D53" s="10"/>
      <c r="E53" s="6"/>
      <c r="F53" s="10"/>
      <c r="G53" s="6"/>
      <c r="H53" s="6"/>
      <c r="I53" s="6"/>
      <c r="J53" s="6"/>
      <c r="K53" s="6"/>
      <c r="L53" s="6"/>
      <c r="M53" s="6"/>
      <c r="P53" s="9"/>
    </row>
    <row r="54" spans="1:16" x14ac:dyDescent="0.4">
      <c r="A54" s="102" t="s">
        <v>51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6" x14ac:dyDescent="0.4">
      <c r="A55" s="107" t="s">
        <v>28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</row>
    <row r="56" spans="1:16" x14ac:dyDescent="0.4">
      <c r="A56" s="107" t="str">
        <f>+A4</f>
        <v>สำหรับงวดสามเดือนสิ้นสุดวันที่ 31 มีนาคม 2567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</row>
    <row r="57" spans="1:16" x14ac:dyDescent="0.4">
      <c r="A57" s="3"/>
      <c r="B57" s="3"/>
      <c r="C57" s="3"/>
      <c r="D57" s="3"/>
      <c r="E57" s="3"/>
      <c r="F57" s="3"/>
      <c r="G57" s="110" t="s">
        <v>12</v>
      </c>
      <c r="H57" s="110"/>
      <c r="I57" s="110"/>
      <c r="J57" s="110"/>
      <c r="K57" s="110"/>
      <c r="L57" s="110"/>
      <c r="M57" s="110"/>
    </row>
    <row r="58" spans="1:16" x14ac:dyDescent="0.4">
      <c r="G58" s="110" t="s">
        <v>33</v>
      </c>
      <c r="H58" s="110"/>
      <c r="I58" s="110"/>
      <c r="J58" s="3"/>
      <c r="K58" s="110" t="s">
        <v>34</v>
      </c>
      <c r="L58" s="110"/>
      <c r="M58" s="110"/>
    </row>
    <row r="59" spans="1:16" x14ac:dyDescent="0.4">
      <c r="G59" s="104" t="str">
        <f>+G7</f>
        <v>สำหรับงวดสามเดือนสิ้นสุดวันที่ 31 มีนาคม</v>
      </c>
      <c r="H59" s="104"/>
      <c r="I59" s="104"/>
      <c r="J59" s="4"/>
      <c r="K59" s="104" t="str">
        <f>+K7</f>
        <v>สำหรับงวดสามเดือนสิ้นสุดวันที่ 31 มีนาคม</v>
      </c>
      <c r="L59" s="104"/>
      <c r="M59" s="104"/>
    </row>
    <row r="60" spans="1:16" ht="18.75" customHeight="1" x14ac:dyDescent="0.4">
      <c r="G60" s="18" t="str">
        <f>+G8</f>
        <v>2567</v>
      </c>
      <c r="H60" s="6"/>
      <c r="I60" s="18" t="str">
        <f>+I8</f>
        <v>2566</v>
      </c>
      <c r="J60" s="12"/>
      <c r="K60" s="18" t="str">
        <f>+K8</f>
        <v>2567</v>
      </c>
      <c r="L60" s="6"/>
      <c r="M60" s="18" t="str">
        <f>+M8</f>
        <v>2566</v>
      </c>
      <c r="N60" s="6"/>
      <c r="O60" s="12"/>
    </row>
    <row r="61" spans="1:16" x14ac:dyDescent="0.4">
      <c r="A61" s="73" t="s">
        <v>6</v>
      </c>
      <c r="B61" s="73"/>
      <c r="C61" s="73"/>
      <c r="D61" s="73"/>
      <c r="E61" s="91"/>
      <c r="F61" s="91"/>
      <c r="G61" s="7"/>
      <c r="H61" s="7"/>
      <c r="I61" s="7"/>
      <c r="J61" s="7"/>
      <c r="K61" s="7"/>
      <c r="L61" s="7"/>
      <c r="M61" s="7"/>
    </row>
    <row r="62" spans="1:16" hidden="1" x14ac:dyDescent="0.4">
      <c r="A62" s="73"/>
      <c r="B62" s="73" t="s">
        <v>183</v>
      </c>
      <c r="C62" s="73"/>
      <c r="D62" s="73"/>
      <c r="E62" s="6">
        <v>9</v>
      </c>
      <c r="F62" s="91"/>
      <c r="G62" s="7">
        <v>0</v>
      </c>
      <c r="H62" s="7"/>
      <c r="I62" s="7">
        <v>0</v>
      </c>
      <c r="J62" s="7"/>
      <c r="K62" s="7"/>
      <c r="L62" s="7"/>
      <c r="M62" s="7">
        <v>0</v>
      </c>
    </row>
    <row r="63" spans="1:16" hidden="1" x14ac:dyDescent="0.4">
      <c r="A63" s="73"/>
      <c r="B63" s="73" t="s">
        <v>200</v>
      </c>
      <c r="C63" s="73"/>
      <c r="D63" s="73"/>
      <c r="E63" s="6">
        <v>10</v>
      </c>
      <c r="F63" s="91"/>
      <c r="G63" s="7">
        <v>0</v>
      </c>
      <c r="H63" s="7"/>
      <c r="I63" s="7">
        <v>0</v>
      </c>
      <c r="J63" s="7"/>
      <c r="K63" s="7">
        <v>0</v>
      </c>
      <c r="L63" s="7"/>
      <c r="M63" s="7">
        <v>0</v>
      </c>
    </row>
    <row r="64" spans="1:16" x14ac:dyDescent="0.4">
      <c r="A64" s="73"/>
      <c r="B64" s="73" t="s">
        <v>165</v>
      </c>
      <c r="C64" s="73"/>
      <c r="D64" s="73"/>
      <c r="E64" s="6">
        <v>11</v>
      </c>
      <c r="F64" s="91"/>
      <c r="G64" s="7">
        <v>-38.15</v>
      </c>
      <c r="H64" s="7"/>
      <c r="I64" s="7">
        <v>7.79</v>
      </c>
      <c r="J64" s="7"/>
      <c r="K64" s="7">
        <v>0</v>
      </c>
      <c r="L64" s="7"/>
      <c r="M64" s="7">
        <v>0</v>
      </c>
    </row>
    <row r="65" spans="1:13" s="73" customFormat="1" x14ac:dyDescent="0.4">
      <c r="B65" s="73" t="s">
        <v>239</v>
      </c>
      <c r="E65" s="91">
        <v>14</v>
      </c>
      <c r="F65" s="91"/>
      <c r="G65" s="7">
        <v>-82750</v>
      </c>
      <c r="H65" s="7"/>
      <c r="I65" s="7">
        <v>-8407.48</v>
      </c>
      <c r="J65" s="7"/>
      <c r="K65" s="7">
        <v>-82750</v>
      </c>
      <c r="L65" s="7"/>
      <c r="M65" s="7">
        <v>-8407.48</v>
      </c>
    </row>
    <row r="66" spans="1:13" s="73" customFormat="1" hidden="1" x14ac:dyDescent="0.4">
      <c r="B66" s="73" t="s">
        <v>233</v>
      </c>
      <c r="E66" s="91"/>
      <c r="F66" s="91"/>
      <c r="G66" s="7">
        <v>0</v>
      </c>
      <c r="H66" s="7"/>
      <c r="I66" s="7">
        <v>0</v>
      </c>
      <c r="J66" s="7"/>
      <c r="K66" s="7"/>
      <c r="L66" s="7"/>
      <c r="M66" s="7">
        <v>0</v>
      </c>
    </row>
    <row r="67" spans="1:13" s="73" customFormat="1" hidden="1" x14ac:dyDescent="0.4">
      <c r="B67" s="73" t="s">
        <v>176</v>
      </c>
      <c r="E67" s="91">
        <v>16</v>
      </c>
      <c r="F67" s="91"/>
      <c r="G67" s="7">
        <v>0</v>
      </c>
      <c r="H67" s="7"/>
      <c r="I67" s="7">
        <v>0</v>
      </c>
      <c r="J67" s="7"/>
      <c r="K67" s="7"/>
      <c r="L67" s="7"/>
      <c r="M67" s="7">
        <v>0</v>
      </c>
    </row>
    <row r="68" spans="1:13" x14ac:dyDescent="0.4">
      <c r="A68" s="73"/>
      <c r="B68" s="73" t="s">
        <v>149</v>
      </c>
      <c r="D68" s="73"/>
      <c r="E68" s="91" t="s">
        <v>192</v>
      </c>
      <c r="F68" s="91"/>
      <c r="G68" s="7">
        <v>148850000</v>
      </c>
      <c r="H68" s="7"/>
      <c r="I68" s="7">
        <v>-70000000</v>
      </c>
      <c r="J68" s="7"/>
      <c r="K68" s="7">
        <v>148850000</v>
      </c>
      <c r="L68" s="7"/>
      <c r="M68" s="7">
        <v>-70000000</v>
      </c>
    </row>
    <row r="69" spans="1:13" x14ac:dyDescent="0.4">
      <c r="A69" s="73"/>
      <c r="B69" s="73" t="s">
        <v>150</v>
      </c>
      <c r="D69" s="73"/>
      <c r="E69" s="74">
        <v>2.4</v>
      </c>
      <c r="F69" s="91"/>
      <c r="G69" s="7">
        <v>0</v>
      </c>
      <c r="H69" s="7"/>
      <c r="I69" s="7">
        <v>0</v>
      </c>
      <c r="J69" s="7"/>
      <c r="K69" s="7">
        <v>-193089991.28999999</v>
      </c>
      <c r="L69" s="7"/>
      <c r="M69" s="7">
        <v>21364080.800000001</v>
      </c>
    </row>
    <row r="70" spans="1:13" hidden="1" x14ac:dyDescent="0.4">
      <c r="A70" s="73"/>
      <c r="B70" s="73" t="s">
        <v>148</v>
      </c>
      <c r="C70" s="73"/>
      <c r="D70" s="73"/>
      <c r="F70" s="91"/>
      <c r="G70" s="7">
        <v>0</v>
      </c>
      <c r="H70" s="7"/>
      <c r="I70" s="7">
        <v>0</v>
      </c>
      <c r="J70" s="7"/>
      <c r="K70" s="7"/>
      <c r="L70" s="7"/>
      <c r="M70" s="7">
        <v>0</v>
      </c>
    </row>
    <row r="71" spans="1:13" x14ac:dyDescent="0.4">
      <c r="A71" s="73"/>
      <c r="B71" s="73"/>
      <c r="C71" s="73"/>
      <c r="D71" s="73" t="s">
        <v>72</v>
      </c>
      <c r="E71" s="91"/>
      <c r="F71" s="91"/>
      <c r="G71" s="42">
        <f>SUM(G62:G70)</f>
        <v>148767211.84999999</v>
      </c>
      <c r="H71" s="9"/>
      <c r="I71" s="42">
        <f>SUM(I62:I70)</f>
        <v>-70008399.689999998</v>
      </c>
      <c r="J71" s="9"/>
      <c r="K71" s="42">
        <f>SUM(K62:K70)</f>
        <v>-44322741.289999992</v>
      </c>
      <c r="L71" s="9"/>
      <c r="M71" s="42">
        <f>SUM(M62:M70)</f>
        <v>-48644326.680000007</v>
      </c>
    </row>
    <row r="72" spans="1:13" x14ac:dyDescent="0.4">
      <c r="A72" s="73" t="s">
        <v>10</v>
      </c>
      <c r="B72" s="73"/>
      <c r="C72" s="73"/>
      <c r="D72" s="73"/>
      <c r="E72" s="91"/>
      <c r="F72" s="91"/>
      <c r="G72" s="9"/>
      <c r="H72" s="9"/>
      <c r="I72" s="9"/>
      <c r="J72" s="9"/>
      <c r="K72" s="9"/>
      <c r="L72" s="9"/>
      <c r="M72" s="9"/>
    </row>
    <row r="73" spans="1:13" s="73" customFormat="1" x14ac:dyDescent="0.4">
      <c r="B73" s="73" t="s">
        <v>151</v>
      </c>
      <c r="E73" s="91">
        <v>18</v>
      </c>
      <c r="F73" s="91"/>
      <c r="G73" s="9">
        <v>-64000000</v>
      </c>
      <c r="H73" s="9"/>
      <c r="I73" s="9">
        <v>60000000</v>
      </c>
      <c r="J73" s="9"/>
      <c r="K73" s="9">
        <v>-64000000</v>
      </c>
      <c r="L73" s="9"/>
      <c r="M73" s="9">
        <v>60000000</v>
      </c>
    </row>
    <row r="74" spans="1:13" s="73" customFormat="1" x14ac:dyDescent="0.4">
      <c r="B74" s="73" t="s">
        <v>122</v>
      </c>
      <c r="E74" s="74">
        <v>2.7</v>
      </c>
      <c r="F74" s="91"/>
      <c r="G74" s="7">
        <v>0</v>
      </c>
      <c r="H74" s="7"/>
      <c r="I74" s="7">
        <v>0</v>
      </c>
      <c r="J74" s="7"/>
      <c r="K74" s="7">
        <v>-9000000</v>
      </c>
      <c r="L74" s="7"/>
      <c r="M74" s="7">
        <v>0</v>
      </c>
    </row>
    <row r="75" spans="1:13" s="73" customFormat="1" x14ac:dyDescent="0.4">
      <c r="B75" s="4" t="s">
        <v>204</v>
      </c>
      <c r="E75" s="91">
        <v>20</v>
      </c>
      <c r="F75" s="91"/>
      <c r="G75" s="46">
        <v>-204846</v>
      </c>
      <c r="H75" s="7"/>
      <c r="I75" s="46">
        <v>-204846</v>
      </c>
      <c r="J75" s="7"/>
      <c r="K75" s="46">
        <v>-204846</v>
      </c>
      <c r="L75" s="7"/>
      <c r="M75" s="46">
        <v>-204846</v>
      </c>
    </row>
    <row r="76" spans="1:13" s="73" customFormat="1" hidden="1" x14ac:dyDescent="0.4">
      <c r="B76" s="4" t="s">
        <v>137</v>
      </c>
      <c r="E76" s="91">
        <v>22</v>
      </c>
      <c r="F76" s="91"/>
      <c r="G76" s="9">
        <v>0</v>
      </c>
      <c r="H76" s="7"/>
      <c r="I76" s="9">
        <v>0</v>
      </c>
      <c r="J76" s="7"/>
      <c r="K76" s="9"/>
      <c r="L76" s="7"/>
      <c r="M76" s="9">
        <v>0</v>
      </c>
    </row>
    <row r="77" spans="1:13" s="73" customFormat="1" hidden="1" x14ac:dyDescent="0.4">
      <c r="B77" s="4" t="s">
        <v>154</v>
      </c>
      <c r="E77" s="91"/>
      <c r="F77" s="91"/>
      <c r="G77" s="7"/>
      <c r="H77" s="7"/>
      <c r="I77" s="7"/>
      <c r="J77" s="7"/>
      <c r="K77" s="9"/>
      <c r="L77" s="7"/>
      <c r="M77" s="9"/>
    </row>
    <row r="78" spans="1:13" s="73" customFormat="1" hidden="1" x14ac:dyDescent="0.4">
      <c r="B78" s="4"/>
      <c r="C78" s="73" t="s">
        <v>155</v>
      </c>
      <c r="E78" s="91">
        <v>23</v>
      </c>
      <c r="F78" s="91"/>
      <c r="G78" s="7">
        <v>0</v>
      </c>
      <c r="H78" s="7"/>
      <c r="I78" s="7">
        <v>0</v>
      </c>
      <c r="J78" s="7"/>
      <c r="K78" s="9"/>
      <c r="L78" s="7"/>
      <c r="M78" s="9">
        <v>0</v>
      </c>
    </row>
    <row r="79" spans="1:13" hidden="1" x14ac:dyDescent="0.4">
      <c r="A79" s="73"/>
      <c r="B79" s="73" t="s">
        <v>181</v>
      </c>
      <c r="C79" s="73"/>
      <c r="D79" s="73"/>
      <c r="E79" s="91">
        <v>25</v>
      </c>
      <c r="F79" s="91"/>
      <c r="G79" s="9">
        <v>0</v>
      </c>
      <c r="H79" s="9"/>
      <c r="I79" s="9">
        <v>0</v>
      </c>
      <c r="J79" s="9"/>
      <c r="K79" s="9"/>
      <c r="L79" s="9"/>
      <c r="M79" s="9">
        <v>0</v>
      </c>
    </row>
    <row r="80" spans="1:13" hidden="1" x14ac:dyDescent="0.4">
      <c r="A80" s="73"/>
      <c r="B80" s="73" t="s">
        <v>182</v>
      </c>
      <c r="C80" s="73"/>
      <c r="D80" s="73"/>
      <c r="E80" s="91"/>
      <c r="F80" s="91"/>
      <c r="G80" s="46">
        <v>0</v>
      </c>
      <c r="H80" s="9"/>
      <c r="I80" s="46">
        <v>0</v>
      </c>
      <c r="J80" s="9"/>
      <c r="K80" s="46"/>
      <c r="L80" s="9"/>
      <c r="M80" s="46">
        <v>0</v>
      </c>
    </row>
    <row r="81" spans="1:16" x14ac:dyDescent="0.4">
      <c r="A81" s="73"/>
      <c r="B81" s="73"/>
      <c r="C81" s="73"/>
      <c r="D81" s="73" t="s">
        <v>73</v>
      </c>
      <c r="E81" s="91"/>
      <c r="F81" s="91"/>
      <c r="G81" s="46">
        <f>SUM(G73:G80)</f>
        <v>-64204846</v>
      </c>
      <c r="H81" s="9"/>
      <c r="I81" s="46">
        <f>SUM(I73:I80)</f>
        <v>59795154</v>
      </c>
      <c r="J81" s="9"/>
      <c r="K81" s="46">
        <f>SUM(K73:K80)</f>
        <v>-73204846</v>
      </c>
      <c r="L81" s="9"/>
      <c r="M81" s="46">
        <f>SUM(M73:M80)</f>
        <v>59795154</v>
      </c>
    </row>
    <row r="82" spans="1:16" ht="9" hidden="1" customHeight="1" x14ac:dyDescent="0.4">
      <c r="A82" s="73"/>
      <c r="B82" s="73"/>
      <c r="C82" s="73"/>
      <c r="D82" s="73"/>
      <c r="E82" s="91"/>
      <c r="F82" s="91"/>
      <c r="G82" s="9"/>
      <c r="H82" s="9"/>
      <c r="I82" s="9"/>
      <c r="J82" s="9"/>
      <c r="K82" s="9"/>
      <c r="L82" s="9"/>
      <c r="M82" s="9"/>
    </row>
    <row r="83" spans="1:16" x14ac:dyDescent="0.4">
      <c r="A83" s="73" t="s">
        <v>52</v>
      </c>
      <c r="B83" s="73"/>
      <c r="C83" s="73"/>
      <c r="D83" s="73"/>
      <c r="E83" s="91"/>
      <c r="F83" s="91"/>
      <c r="G83" s="42">
        <v>27139914.07</v>
      </c>
      <c r="H83" s="9"/>
      <c r="I83" s="42">
        <v>477033.67</v>
      </c>
      <c r="J83" s="9"/>
      <c r="K83" s="46">
        <v>0</v>
      </c>
      <c r="L83" s="9"/>
      <c r="M83" s="46">
        <v>0</v>
      </c>
    </row>
    <row r="84" spans="1:16" x14ac:dyDescent="0.4">
      <c r="A84" s="73" t="s">
        <v>11</v>
      </c>
      <c r="B84" s="73"/>
      <c r="C84" s="73"/>
      <c r="D84" s="73"/>
      <c r="E84" s="91"/>
      <c r="F84" s="91"/>
      <c r="G84" s="55">
        <f>+G81+G71+G47+G83</f>
        <v>-94694361.140000135</v>
      </c>
      <c r="H84" s="7"/>
      <c r="I84" s="55">
        <f>+I81+I71+I47+I83</f>
        <v>-23096372.639999989</v>
      </c>
      <c r="J84" s="9"/>
      <c r="K84" s="45">
        <f>+K81+K71+K47+K83</f>
        <v>-38041839.489999965</v>
      </c>
      <c r="L84" s="9"/>
      <c r="M84" s="45">
        <f>+M81+M71+M47+M83</f>
        <v>-25213975.710000016</v>
      </c>
    </row>
    <row r="85" spans="1:16" x14ac:dyDescent="0.4">
      <c r="A85" s="73" t="s">
        <v>228</v>
      </c>
      <c r="B85" s="73"/>
      <c r="C85" s="73"/>
      <c r="D85" s="73"/>
      <c r="E85" s="91"/>
      <c r="F85" s="91"/>
      <c r="G85" s="41">
        <v>414056925.31999999</v>
      </c>
      <c r="H85" s="7"/>
      <c r="I85" s="41">
        <v>193802583.52000001</v>
      </c>
      <c r="J85" s="7"/>
      <c r="K85" s="7">
        <v>290505114.75999999</v>
      </c>
      <c r="L85" s="7"/>
      <c r="M85" s="7">
        <v>58130055.630000003</v>
      </c>
      <c r="O85" s="5">
        <f>-G85+'งบฐานะการเงิน Q1_67'!H12</f>
        <v>0</v>
      </c>
      <c r="P85" s="84">
        <f>K85-'งบฐานะการเงิน Q1_67'!L12</f>
        <v>0</v>
      </c>
    </row>
    <row r="86" spans="1:16" ht="18.75" thickBot="1" x14ac:dyDescent="0.45">
      <c r="A86" s="73" t="s">
        <v>229</v>
      </c>
      <c r="B86" s="73"/>
      <c r="C86" s="73"/>
      <c r="D86" s="73"/>
      <c r="E86" s="91"/>
      <c r="F86" s="91"/>
      <c r="G86" s="43">
        <f>SUM(G84:G85)</f>
        <v>319362564.17999983</v>
      </c>
      <c r="H86" s="7"/>
      <c r="I86" s="43">
        <f>SUM(I84:I85)</f>
        <v>170706210.88000003</v>
      </c>
      <c r="J86" s="7"/>
      <c r="K86" s="43">
        <f>SUM(K84:K85)</f>
        <v>252463275.27000004</v>
      </c>
      <c r="L86" s="7"/>
      <c r="M86" s="43">
        <f>SUM(M84:M85)</f>
        <v>32916079.919999987</v>
      </c>
      <c r="O86" s="84">
        <f>G86-'งบฐานะการเงิน Q1_67'!F12</f>
        <v>0</v>
      </c>
      <c r="P86" s="84">
        <f>K86-'งบฐานะการเงิน Q1_67'!J12</f>
        <v>0</v>
      </c>
    </row>
    <row r="87" spans="1:16" ht="9" customHeight="1" thickTop="1" x14ac:dyDescent="0.4">
      <c r="A87" s="73"/>
      <c r="B87" s="73"/>
      <c r="C87" s="73"/>
      <c r="D87" s="73"/>
      <c r="E87" s="91"/>
      <c r="F87" s="91"/>
      <c r="G87" s="9"/>
      <c r="H87" s="7"/>
      <c r="I87" s="9"/>
      <c r="J87" s="7"/>
      <c r="K87" s="9"/>
      <c r="L87" s="7"/>
      <c r="M87" s="9"/>
    </row>
    <row r="88" spans="1:16" s="95" customFormat="1" x14ac:dyDescent="0.4">
      <c r="A88" s="73"/>
      <c r="B88" s="73"/>
      <c r="C88" s="73"/>
      <c r="D88" s="73"/>
      <c r="E88" s="93"/>
      <c r="F88" s="93"/>
      <c r="G88" s="94"/>
      <c r="H88" s="93"/>
      <c r="I88" s="94"/>
      <c r="J88" s="93"/>
      <c r="K88" s="94"/>
      <c r="L88" s="93"/>
      <c r="M88" s="94"/>
    </row>
    <row r="89" spans="1:16" s="95" customFormat="1" x14ac:dyDescent="0.4">
      <c r="A89" s="73" t="s">
        <v>190</v>
      </c>
      <c r="B89" s="73"/>
      <c r="C89" s="73"/>
      <c r="D89" s="73"/>
      <c r="E89" s="91"/>
      <c r="F89" s="93"/>
      <c r="G89" s="7"/>
      <c r="H89" s="38"/>
      <c r="I89" s="7"/>
      <c r="J89" s="38"/>
      <c r="K89" s="7"/>
      <c r="L89" s="38"/>
      <c r="M89" s="7"/>
    </row>
    <row r="90" spans="1:16" s="95" customFormat="1" x14ac:dyDescent="0.4">
      <c r="A90" s="73"/>
      <c r="B90" s="73" t="s">
        <v>231</v>
      </c>
      <c r="C90" s="73"/>
      <c r="D90" s="73"/>
      <c r="E90" s="91">
        <v>6.1</v>
      </c>
      <c r="F90" s="93"/>
      <c r="G90" s="7">
        <v>175366753.66</v>
      </c>
      <c r="H90" s="38"/>
      <c r="I90" s="7">
        <v>-66784.92</v>
      </c>
      <c r="J90" s="38"/>
      <c r="K90" s="7">
        <v>18873.63</v>
      </c>
      <c r="L90" s="38"/>
      <c r="M90" s="7">
        <v>3651.22</v>
      </c>
    </row>
    <row r="91" spans="1:16" s="73" customFormat="1" x14ac:dyDescent="0.4">
      <c r="B91" s="73" t="s">
        <v>234</v>
      </c>
      <c r="E91" s="91">
        <v>15</v>
      </c>
      <c r="F91" s="91"/>
      <c r="G91" s="7">
        <v>72141803.209999993</v>
      </c>
      <c r="H91" s="7"/>
      <c r="I91" s="7">
        <v>0</v>
      </c>
      <c r="J91" s="7"/>
      <c r="K91" s="7">
        <v>0</v>
      </c>
      <c r="L91" s="7"/>
      <c r="M91" s="7">
        <v>0</v>
      </c>
    </row>
    <row r="92" spans="1:16" s="95" customFormat="1" x14ac:dyDescent="0.4">
      <c r="A92" s="73"/>
      <c r="B92" s="73"/>
      <c r="C92" s="73"/>
      <c r="D92" s="73"/>
      <c r="E92" s="91"/>
      <c r="F92" s="93"/>
      <c r="G92" s="7"/>
      <c r="H92" s="93"/>
      <c r="I92" s="7"/>
      <c r="J92" s="93"/>
      <c r="K92" s="7"/>
      <c r="L92" s="93"/>
      <c r="M92" s="7"/>
    </row>
    <row r="93" spans="1:16" s="95" customFormat="1" x14ac:dyDescent="0.4">
      <c r="A93" s="73"/>
      <c r="B93" s="73"/>
      <c r="C93" s="73"/>
      <c r="D93" s="73"/>
      <c r="E93" s="93"/>
      <c r="F93" s="93"/>
      <c r="G93" s="7"/>
      <c r="H93" s="93"/>
      <c r="I93" s="7"/>
      <c r="J93" s="93"/>
      <c r="K93" s="7"/>
      <c r="L93" s="93"/>
      <c r="M93" s="7"/>
    </row>
    <row r="94" spans="1:16" s="95" customFormat="1" x14ac:dyDescent="0.4">
      <c r="A94" s="73"/>
      <c r="B94" s="73"/>
      <c r="C94" s="73"/>
      <c r="D94" s="73"/>
      <c r="E94" s="93"/>
      <c r="F94" s="93"/>
      <c r="G94" s="7"/>
      <c r="H94" s="93"/>
      <c r="I94" s="7"/>
      <c r="J94" s="93"/>
      <c r="K94" s="7"/>
      <c r="L94" s="93"/>
      <c r="M94" s="7"/>
    </row>
    <row r="95" spans="1:16" s="95" customFormat="1" x14ac:dyDescent="0.4">
      <c r="A95" s="73"/>
      <c r="B95" s="73"/>
      <c r="C95" s="73"/>
      <c r="D95" s="73"/>
      <c r="E95" s="93"/>
      <c r="F95" s="93"/>
      <c r="G95" s="7"/>
      <c r="H95" s="93"/>
      <c r="I95" s="7"/>
      <c r="J95" s="93"/>
      <c r="K95" s="7"/>
      <c r="L95" s="93"/>
      <c r="M95" s="7"/>
    </row>
    <row r="96" spans="1:16" s="95" customFormat="1" ht="12" customHeight="1" x14ac:dyDescent="0.4">
      <c r="A96" s="73"/>
      <c r="B96" s="73"/>
      <c r="C96" s="73"/>
      <c r="D96" s="73"/>
      <c r="E96" s="93"/>
      <c r="F96" s="93"/>
      <c r="G96" s="94"/>
      <c r="H96" s="93"/>
      <c r="I96" s="38"/>
      <c r="J96" s="93"/>
      <c r="K96" s="94"/>
      <c r="L96" s="93"/>
      <c r="M96" s="94"/>
    </row>
    <row r="97" spans="1:16" s="95" customFormat="1" x14ac:dyDescent="0.4">
      <c r="A97" s="4" t="s">
        <v>222</v>
      </c>
      <c r="B97" s="93"/>
      <c r="D97" s="93"/>
      <c r="E97" s="93"/>
      <c r="F97" s="93"/>
      <c r="G97" s="94"/>
      <c r="H97" s="93"/>
      <c r="I97" s="38"/>
      <c r="J97" s="93"/>
      <c r="K97" s="94"/>
      <c r="L97" s="93"/>
      <c r="M97" s="94"/>
    </row>
    <row r="98" spans="1:16" x14ac:dyDescent="0.4">
      <c r="A98" s="4"/>
    </row>
    <row r="99" spans="1:16" x14ac:dyDescent="0.4">
      <c r="A99" s="4"/>
    </row>
    <row r="100" spans="1:16" s="4" customFormat="1" x14ac:dyDescent="0.4">
      <c r="A100" s="6"/>
      <c r="B100" s="10" t="s">
        <v>20</v>
      </c>
      <c r="C100" s="6"/>
      <c r="D100" s="10"/>
      <c r="E100" s="6"/>
      <c r="F100" s="10" t="s">
        <v>20</v>
      </c>
      <c r="G100" s="6"/>
      <c r="H100" s="6"/>
      <c r="I100" s="6"/>
      <c r="J100" s="6"/>
      <c r="K100" s="6"/>
      <c r="L100" s="6"/>
      <c r="M100" s="6"/>
      <c r="P100" s="9"/>
    </row>
    <row r="101" spans="1:16" x14ac:dyDescent="0.4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</row>
    <row r="102" spans="1:16" hidden="1" x14ac:dyDescent="0.4"/>
    <row r="103" spans="1:16" x14ac:dyDescent="0.4">
      <c r="A103" s="4"/>
      <c r="D103" s="71" t="s">
        <v>61</v>
      </c>
      <c r="E103" s="3"/>
      <c r="F103" s="3"/>
      <c r="G103" s="7">
        <f>+'งบฐานะการเงิน Q1_67'!F12</f>
        <v>319362564.18000001</v>
      </c>
      <c r="H103" s="9"/>
      <c r="I103" s="7">
        <v>170706210.88</v>
      </c>
      <c r="J103" s="9"/>
      <c r="K103" s="7">
        <f>+'งบฐานะการเงิน Q1_67'!J12</f>
        <v>252463275.27000001</v>
      </c>
      <c r="L103" s="7"/>
      <c r="M103" s="7">
        <v>32916079.920000002</v>
      </c>
    </row>
    <row r="104" spans="1:16" x14ac:dyDescent="0.4">
      <c r="A104" s="4"/>
      <c r="D104" s="71" t="s">
        <v>62</v>
      </c>
      <c r="E104" s="3"/>
      <c r="F104" s="3"/>
      <c r="G104" s="7">
        <f>+G103-G86</f>
        <v>0</v>
      </c>
      <c r="H104" s="7"/>
      <c r="I104" s="7">
        <f>+I103-I86</f>
        <v>0</v>
      </c>
      <c r="J104" s="7"/>
      <c r="K104" s="7">
        <f>+K103-K86</f>
        <v>0</v>
      </c>
      <c r="L104" s="7"/>
      <c r="M104" s="7">
        <f>+M103-M86</f>
        <v>0</v>
      </c>
    </row>
    <row r="105" spans="1:16" x14ac:dyDescent="0.4">
      <c r="A105" s="4"/>
      <c r="E105" s="3"/>
      <c r="F105" s="3"/>
    </row>
    <row r="106" spans="1:16" x14ac:dyDescent="0.4"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</sheetData>
  <mergeCells count="18">
    <mergeCell ref="A2:M2"/>
    <mergeCell ref="K1:M1"/>
    <mergeCell ref="G7:I7"/>
    <mergeCell ref="K7:M7"/>
    <mergeCell ref="A4:M4"/>
    <mergeCell ref="A3:M3"/>
    <mergeCell ref="K6:M6"/>
    <mergeCell ref="G5:M5"/>
    <mergeCell ref="G6:I6"/>
    <mergeCell ref="A101:M101"/>
    <mergeCell ref="G58:I58"/>
    <mergeCell ref="A54:M54"/>
    <mergeCell ref="A55:M55"/>
    <mergeCell ref="K58:M58"/>
    <mergeCell ref="G57:M57"/>
    <mergeCell ref="G59:I59"/>
    <mergeCell ref="K59:M59"/>
    <mergeCell ref="A56:M56"/>
  </mergeCells>
  <phoneticPr fontId="0" type="noConversion"/>
  <pageMargins left="0.55000000000000004" right="0" top="0.6" bottom="0" header="0.38" footer="0"/>
  <pageSetup paperSize="9" scale="91" firstPageNumber="8" orientation="portrait" useFirstPageNumber="1" r:id="rId1"/>
  <headerFooter alignWithMargins="0">
    <oddFooter>&amp;C&amp;P</oddFooter>
  </headerFooter>
  <rowBreaks count="1" manualBreakCount="1">
    <brk id="53" max="12" man="1"/>
  </rowBreaks>
  <ignoredErrors>
    <ignoredError sqref="H60 J60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งบฐานะการเงิน Q1_67</vt:lpstr>
      <vt:lpstr>เปลี่ยนแปลงรวม</vt:lpstr>
      <vt:lpstr>เปลี่ยนแปลงเฉพาะ</vt:lpstr>
      <vt:lpstr>งบกำไรขาดทุน Q1_67</vt:lpstr>
      <vt:lpstr>งบกระแส</vt:lpstr>
      <vt:lpstr>'งบกำไรขาดทุน Q1_67'!chaiyut</vt:lpstr>
      <vt:lpstr>'งบฐานะการเงิน Q1_67'!chaiyut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'งบกำไรขาดทุน Q1_67'!Print_Area</vt:lpstr>
      <vt:lpstr>'งบฐานะการเงิน Q1_67'!Print_Area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2024-05-15T05:31:22Z</cp:lastPrinted>
  <dcterms:created xsi:type="dcterms:W3CDTF">2003-04-30T06:44:25Z</dcterms:created>
  <dcterms:modified xsi:type="dcterms:W3CDTF">2024-05-15T10:43:06Z</dcterms:modified>
</cp:coreProperties>
</file>