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AUDITOR DOCUMENTS\Auditor Documents 2024\9.Draft AMT\Q4-2024 (AMT)\Q4-2024 (AMT) 2025.03.01 (FINAL)ออกเล่ม\"/>
    </mc:Choice>
  </mc:AlternateContent>
  <xr:revisionPtr revIDLastSave="0" documentId="13_ncr:1_{3C88CA41-0AED-473E-9032-C592F3533FC8}" xr6:coauthVersionLast="47" xr6:coauthVersionMax="47" xr10:uidLastSave="{00000000-0000-0000-0000-000000000000}"/>
  <bookViews>
    <workbookView xWindow="-120" yWindow="-120" windowWidth="29040" windowHeight="15720" tabRatio="867" activeTab="3" xr2:uid="{00000000-000D-0000-FFFF-FFFF00000000}"/>
  </bookViews>
  <sheets>
    <sheet name="งบฐานะการเงิน Q4_67" sheetId="53" r:id="rId1"/>
    <sheet name="เปลี่ยนแปลงรวม" sheetId="49" r:id="rId2"/>
    <sheet name="เปลี่ยนแปลงเฉพาะ" sheetId="48" r:id="rId3"/>
    <sheet name="งบกำไรขาดทุน Q4_67" sheetId="50" r:id="rId4"/>
    <sheet name="งบกระแส" sheetId="52" r:id="rId5"/>
    <sheet name="งบกระแส (2)" sheetId="55" state="hidden" r:id="rId6"/>
  </sheets>
  <externalReferences>
    <externalReference r:id="rId7"/>
  </externalReferences>
  <definedNames>
    <definedName name="a">'[1]01043002'!$A$1:$P$1224</definedName>
    <definedName name="chaiyut" localSheetId="3">'งบกำไรขาดทุน Q4_67'!$A$1:$L$102</definedName>
    <definedName name="chaiyut" localSheetId="0">'งบฐานะการเงิน Q4_67'!$A$1:$L$138</definedName>
    <definedName name="_xlnm.Database">#REF!</definedName>
    <definedName name="OLE_LINK3" localSheetId="4">งบกระแส!$A$105</definedName>
    <definedName name="OLE_LINK3" localSheetId="5">'งบกระแส (2)'!$A$101</definedName>
    <definedName name="prattana" localSheetId="4">งบกระแส!$A$1:$M$106</definedName>
    <definedName name="prattana" localSheetId="5">'งบกระแส (2)'!$A$1:$M$102</definedName>
    <definedName name="_xlnm.Print_Area" localSheetId="2">เปลี่ยนแปลงเฉพาะ!$A$1:$V$38</definedName>
    <definedName name="_xlnm.Print_Area" localSheetId="1">เปลี่ยนแปลงรวม!$A$1:$AB$39</definedName>
    <definedName name="_xlnm.Print_Area" localSheetId="4">งบกระแส!$A$1:$M$106</definedName>
    <definedName name="_xlnm.Print_Area" localSheetId="5">'งบกระแส (2)'!$A$1:$M$102</definedName>
    <definedName name="_xlnm.Print_Area" localSheetId="3">'งบกำไรขาดทุน Q4_67'!$A$1:$L$102</definedName>
    <definedName name="_xlnm.Print_Area" localSheetId="0">'งบฐานะการเงิน Q4_67'!$A$1:$L$137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0" i="52" l="1"/>
  <c r="F31" i="50" l="1"/>
  <c r="J31" i="50"/>
  <c r="M104" i="55" l="1"/>
  <c r="K104" i="55"/>
  <c r="I104" i="55"/>
  <c r="G104" i="55"/>
  <c r="P79" i="55"/>
  <c r="O79" i="55"/>
  <c r="M75" i="55"/>
  <c r="K75" i="55"/>
  <c r="I75" i="55"/>
  <c r="G75" i="55"/>
  <c r="M68" i="55"/>
  <c r="K68" i="55"/>
  <c r="I68" i="55"/>
  <c r="G68" i="55"/>
  <c r="K59" i="55"/>
  <c r="I59" i="55"/>
  <c r="G59" i="55"/>
  <c r="G58" i="55"/>
  <c r="M40" i="55"/>
  <c r="I40" i="55"/>
  <c r="M33" i="55"/>
  <c r="K33" i="55"/>
  <c r="M30" i="55"/>
  <c r="K30" i="55"/>
  <c r="I30" i="55"/>
  <c r="G30" i="55"/>
  <c r="I18" i="55"/>
  <c r="I12" i="55"/>
  <c r="G12" i="55"/>
  <c r="M7" i="55"/>
  <c r="M59" i="55" s="1"/>
  <c r="K7" i="55"/>
  <c r="K6" i="55"/>
  <c r="K58" i="55" s="1"/>
  <c r="A3" i="55"/>
  <c r="A55" i="55" s="1"/>
  <c r="N17" i="49" l="1"/>
  <c r="P17" i="49" s="1"/>
  <c r="V25" i="49"/>
  <c r="X25" i="49" s="1"/>
  <c r="AB25" i="49" s="1"/>
  <c r="V13" i="49"/>
  <c r="X13" i="49" s="1"/>
  <c r="M78" i="52"/>
  <c r="M71" i="52"/>
  <c r="I78" i="52"/>
  <c r="I71" i="52"/>
  <c r="M7" i="52"/>
  <c r="L31" i="50"/>
  <c r="L22" i="50"/>
  <c r="L8" i="50"/>
  <c r="H31" i="50"/>
  <c r="H22" i="50"/>
  <c r="L80" i="53"/>
  <c r="H80" i="53"/>
  <c r="L41" i="53"/>
  <c r="L7" i="53"/>
  <c r="H41" i="53" l="1"/>
  <c r="H26" i="53"/>
  <c r="H32" i="50"/>
  <c r="H35" i="50" s="1"/>
  <c r="H37" i="50" s="1"/>
  <c r="I10" i="55" s="1"/>
  <c r="I25" i="55" s="1"/>
  <c r="I42" i="55" s="1"/>
  <c r="I46" i="55" s="1"/>
  <c r="I78" i="55" s="1"/>
  <c r="I80" i="55" s="1"/>
  <c r="I105" i="55" s="1"/>
  <c r="H74" i="53"/>
  <c r="H82" i="53" s="1"/>
  <c r="L74" i="53"/>
  <c r="L82" i="53" s="1"/>
  <c r="L26" i="53"/>
  <c r="L42" i="53" s="1"/>
  <c r="L32" i="50"/>
  <c r="L35" i="50" s="1"/>
  <c r="L37" i="50" s="1"/>
  <c r="M10" i="55" s="1"/>
  <c r="M25" i="55" s="1"/>
  <c r="M42" i="55" s="1"/>
  <c r="M46" i="55" s="1"/>
  <c r="M78" i="55" s="1"/>
  <c r="M80" i="55" s="1"/>
  <c r="M105" i="55" s="1"/>
  <c r="H42" i="53" l="1"/>
  <c r="H39" i="50"/>
  <c r="I10" i="52"/>
  <c r="I26" i="52" s="1"/>
  <c r="I43" i="52" s="1"/>
  <c r="I47" i="52" s="1"/>
  <c r="I81" i="52" s="1"/>
  <c r="I83" i="52" s="1"/>
  <c r="L39" i="50"/>
  <c r="L46" i="50" s="1"/>
  <c r="M10" i="52"/>
  <c r="M26" i="52" s="1"/>
  <c r="M43" i="52" s="1"/>
  <c r="M47" i="52" s="1"/>
  <c r="M81" i="52" s="1"/>
  <c r="M83" i="52" s="1"/>
  <c r="H43" i="50" l="1"/>
  <c r="H41" i="50"/>
  <c r="H46" i="50"/>
  <c r="L41" i="50"/>
  <c r="L43" i="50"/>
  <c r="V17" i="48"/>
  <c r="V16" i="49"/>
  <c r="X16" i="49" s="1"/>
  <c r="AB16" i="49" s="1"/>
  <c r="AB13" i="49"/>
  <c r="M108" i="52"/>
  <c r="I108" i="52"/>
  <c r="R18" i="49" l="1"/>
  <c r="T21" i="48"/>
  <c r="T19" i="48" s="1"/>
  <c r="R18" i="48"/>
  <c r="K108" i="52" l="1"/>
  <c r="G108" i="52"/>
  <c r="R19" i="48" l="1"/>
  <c r="P18" i="49" l="1"/>
  <c r="F26" i="53" l="1"/>
  <c r="P27" i="49"/>
  <c r="V17" i="49"/>
  <c r="J26" i="53" l="1"/>
  <c r="X17" i="49"/>
  <c r="AB17" i="49" s="1"/>
  <c r="R30" i="48" l="1"/>
  <c r="V30" i="48" s="1"/>
  <c r="V28" i="48"/>
  <c r="V27" i="49"/>
  <c r="X27" i="49" s="1"/>
  <c r="AB27" i="49" s="1"/>
  <c r="L78" i="50"/>
  <c r="L72" i="50"/>
  <c r="H78" i="50"/>
  <c r="H72" i="50"/>
  <c r="T30" i="49" l="1"/>
  <c r="T28" i="49" s="1"/>
  <c r="F74" i="53"/>
  <c r="V21" i="48"/>
  <c r="V14" i="48"/>
  <c r="K7" i="52"/>
  <c r="K60" i="52" s="1"/>
  <c r="M60" i="52"/>
  <c r="L61" i="50"/>
  <c r="P82" i="52"/>
  <c r="L55" i="53"/>
  <c r="L101" i="53" s="1"/>
  <c r="J22" i="50"/>
  <c r="K71" i="52"/>
  <c r="J74" i="53"/>
  <c r="F41" i="53"/>
  <c r="J41" i="53"/>
  <c r="Z28" i="49"/>
  <c r="Z32" i="49" s="1"/>
  <c r="F117" i="53" s="1"/>
  <c r="J8" i="50"/>
  <c r="J61" i="50" s="1"/>
  <c r="F80" i="53"/>
  <c r="J80" i="53"/>
  <c r="A3" i="52"/>
  <c r="A56" i="52" s="1"/>
  <c r="K6" i="52"/>
  <c r="K59" i="52" s="1"/>
  <c r="G59" i="52"/>
  <c r="G60" i="52"/>
  <c r="I60" i="52"/>
  <c r="G71" i="52"/>
  <c r="G78" i="52"/>
  <c r="K78" i="52"/>
  <c r="O82" i="52"/>
  <c r="V18" i="48"/>
  <c r="D23" i="48"/>
  <c r="F23" i="48"/>
  <c r="H23" i="48"/>
  <c r="P23" i="48"/>
  <c r="V25" i="48"/>
  <c r="D33" i="48"/>
  <c r="F33" i="48"/>
  <c r="J111" i="53" s="1"/>
  <c r="H33" i="48"/>
  <c r="P33" i="48"/>
  <c r="J113" i="53" s="1"/>
  <c r="R20" i="49"/>
  <c r="Z20" i="49"/>
  <c r="D20" i="49"/>
  <c r="F20" i="49"/>
  <c r="H20" i="49"/>
  <c r="J20" i="49"/>
  <c r="L20" i="49"/>
  <c r="N20" i="49"/>
  <c r="V22" i="49"/>
  <c r="X22" i="49" s="1"/>
  <c r="AB22" i="49" s="1"/>
  <c r="V26" i="49"/>
  <c r="X26" i="49" s="1"/>
  <c r="R28" i="49"/>
  <c r="R32" i="49" s="1"/>
  <c r="D32" i="49"/>
  <c r="F32" i="49"/>
  <c r="F111" i="53" s="1"/>
  <c r="H32" i="49"/>
  <c r="J32" i="49"/>
  <c r="L32" i="49"/>
  <c r="N32" i="49"/>
  <c r="F113" i="53" s="1"/>
  <c r="F22" i="50"/>
  <c r="A55" i="50"/>
  <c r="A57" i="50"/>
  <c r="F60" i="50"/>
  <c r="J60" i="50"/>
  <c r="F61" i="50"/>
  <c r="H61" i="50"/>
  <c r="F72" i="50"/>
  <c r="J72" i="50"/>
  <c r="F78" i="50"/>
  <c r="J78" i="50"/>
  <c r="J7" i="53"/>
  <c r="J55" i="53" s="1"/>
  <c r="J101" i="53" s="1"/>
  <c r="A50" i="53"/>
  <c r="A96" i="53" s="1"/>
  <c r="A51" i="53"/>
  <c r="A97" i="53" s="1"/>
  <c r="A52" i="53"/>
  <c r="A98" i="53" s="1"/>
  <c r="F55" i="53"/>
  <c r="F101" i="53" s="1"/>
  <c r="H55" i="53"/>
  <c r="H101" i="53" s="1"/>
  <c r="H116" i="53"/>
  <c r="H118" i="53" s="1"/>
  <c r="L116" i="53"/>
  <c r="J42" i="53" l="1"/>
  <c r="J32" i="50"/>
  <c r="J35" i="50" s="1"/>
  <c r="F42" i="53"/>
  <c r="J82" i="53"/>
  <c r="F82" i="53"/>
  <c r="F32" i="50"/>
  <c r="F35" i="50" s="1"/>
  <c r="T23" i="48"/>
  <c r="V30" i="49"/>
  <c r="X30" i="49" s="1"/>
  <c r="AB30" i="49" s="1"/>
  <c r="L118" i="53"/>
  <c r="W25" i="48" s="1"/>
  <c r="AD22" i="49"/>
  <c r="H119" i="53"/>
  <c r="H138" i="53" s="1"/>
  <c r="L63" i="50"/>
  <c r="L74" i="50" s="1"/>
  <c r="L77" i="50" s="1"/>
  <c r="L79" i="50" s="1"/>
  <c r="M109" i="52"/>
  <c r="H63" i="50"/>
  <c r="H74" i="50" s="1"/>
  <c r="H77" i="50" s="1"/>
  <c r="H79" i="50" s="1"/>
  <c r="I109" i="52"/>
  <c r="T32" i="49"/>
  <c r="V28" i="49"/>
  <c r="AB26" i="49"/>
  <c r="V18" i="49"/>
  <c r="T20" i="49"/>
  <c r="T33" i="48"/>
  <c r="V29" i="48"/>
  <c r="F37" i="50" l="1"/>
  <c r="J37" i="50"/>
  <c r="V20" i="49"/>
  <c r="L119" i="53"/>
  <c r="L138" i="53" s="1"/>
  <c r="P20" i="49"/>
  <c r="V32" i="49"/>
  <c r="F115" i="53" s="1"/>
  <c r="F63" i="50" l="1"/>
  <c r="F74" i="50" s="1"/>
  <c r="F77" i="50" s="1"/>
  <c r="F79" i="50" s="1"/>
  <c r="G10" i="55"/>
  <c r="G25" i="55" s="1"/>
  <c r="G42" i="55" s="1"/>
  <c r="G46" i="55" s="1"/>
  <c r="G78" i="55" s="1"/>
  <c r="G80" i="55" s="1"/>
  <c r="J63" i="50"/>
  <c r="J74" i="50" s="1"/>
  <c r="J77" i="50" s="1"/>
  <c r="J79" i="50" s="1"/>
  <c r="K10" i="55"/>
  <c r="K25" i="55" s="1"/>
  <c r="K42" i="55" s="1"/>
  <c r="K46" i="55" s="1"/>
  <c r="K78" i="55" s="1"/>
  <c r="K80" i="55" s="1"/>
  <c r="F39" i="50"/>
  <c r="K10" i="52"/>
  <c r="K26" i="52" s="1"/>
  <c r="K43" i="52" s="1"/>
  <c r="K47" i="52" s="1"/>
  <c r="K81" i="52" s="1"/>
  <c r="K83" i="52" s="1"/>
  <c r="G10" i="52"/>
  <c r="G26" i="52" s="1"/>
  <c r="G43" i="52" s="1"/>
  <c r="G47" i="52" s="1"/>
  <c r="G81" i="52" s="1"/>
  <c r="G83" i="52" s="1"/>
  <c r="J39" i="50"/>
  <c r="X18" i="49"/>
  <c r="V19" i="48"/>
  <c r="V23" i="48" s="1"/>
  <c r="W23" i="48" s="1"/>
  <c r="R23" i="48"/>
  <c r="G105" i="55" l="1"/>
  <c r="G81" i="55"/>
  <c r="O80" i="55"/>
  <c r="K81" i="55"/>
  <c r="P80" i="55"/>
  <c r="K105" i="55"/>
  <c r="G109" i="52"/>
  <c r="G85" i="52"/>
  <c r="P83" i="52"/>
  <c r="K85" i="52"/>
  <c r="F41" i="50"/>
  <c r="F46" i="50"/>
  <c r="F43" i="50"/>
  <c r="J43" i="50"/>
  <c r="J46" i="50"/>
  <c r="P28" i="49"/>
  <c r="P32" i="49" s="1"/>
  <c r="F114" i="53" s="1"/>
  <c r="F116" i="53" s="1"/>
  <c r="F118" i="53" s="1"/>
  <c r="F119" i="53" s="1"/>
  <c r="F138" i="53" s="1"/>
  <c r="K109" i="52"/>
  <c r="O83" i="52"/>
  <c r="R31" i="48"/>
  <c r="J41" i="50"/>
  <c r="AB18" i="49"/>
  <c r="AB20" i="49" s="1"/>
  <c r="X20" i="49"/>
  <c r="X28" i="49" l="1"/>
  <c r="AB28" i="49" s="1"/>
  <c r="AB32" i="49" s="1"/>
  <c r="AD32" i="49" s="1"/>
  <c r="R33" i="48"/>
  <c r="J114" i="53" s="1"/>
  <c r="J116" i="53" s="1"/>
  <c r="J118" i="53" s="1"/>
  <c r="J119" i="53" s="1"/>
  <c r="J138" i="53" s="1"/>
  <c r="V31" i="48"/>
  <c r="V33" i="48" s="1"/>
  <c r="X32" i="49" l="1"/>
  <c r="W33" i="48"/>
</calcChain>
</file>

<file path=xl/sharedStrings.xml><?xml version="1.0" encoding="utf-8"?>
<sst xmlns="http://schemas.openxmlformats.org/spreadsheetml/2006/main" count="452" uniqueCount="245">
  <si>
    <t>งบกำไรขาดทุน</t>
  </si>
  <si>
    <t xml:space="preserve"> </t>
  </si>
  <si>
    <t xml:space="preserve">          รวมค่าใช้จ่าย</t>
  </si>
  <si>
    <t>ยังไม่ได้จัดสรร</t>
  </si>
  <si>
    <t>สินทรัพย์</t>
  </si>
  <si>
    <t>สินทรัพย์หมุนเวียน</t>
  </si>
  <si>
    <t>กระแสเงินสดจากกิจกรรมลงทุน</t>
  </si>
  <si>
    <t>หนี้สินและส่วนของผู้ถือหุ้น</t>
  </si>
  <si>
    <t>ดอกเบี้ยรับ</t>
  </si>
  <si>
    <t xml:space="preserve">         รวมรายได้</t>
  </si>
  <si>
    <t>กระแสเงินสดจากกิจกรรมจัดหาเงิน</t>
  </si>
  <si>
    <t>เงินสดและรายการเทียบเท่าเงินสด เพิ่มขึ้น (ลดลง) สุทธิ</t>
  </si>
  <si>
    <t>บาท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</si>
  <si>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</si>
  <si>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</si>
  <si>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</si>
  <si>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รวมหนี้สินไม่หมุนเวียน</t>
  </si>
  <si>
    <t xml:space="preserve">                    รวมหนี้สิน</t>
  </si>
  <si>
    <t>กำไรสะสม</t>
  </si>
  <si>
    <t>สำรองตามกฎหมาย</t>
  </si>
  <si>
    <t>ลงชื่อ ..........................................................……......  กรรมการ</t>
  </si>
  <si>
    <t>ทุนเรือนหุ้นที่ออก</t>
  </si>
  <si>
    <t>จัดสรรแล้วเป็น</t>
  </si>
  <si>
    <t>และชำระแล้ว</t>
  </si>
  <si>
    <t>มูลค่าหุ้นสามัญ</t>
  </si>
  <si>
    <t>กำไร(ขาดทุน)ต่อหุ้นขั้นพื้นฐาน</t>
  </si>
  <si>
    <t>จำนวนหุ้นสามัญถัวเฉลี่ยถ่วงน้ำหนัก (หุ้น)</t>
  </si>
  <si>
    <t>รวม</t>
  </si>
  <si>
    <t>งบกระแสเงินสด</t>
  </si>
  <si>
    <t>กระแสเงินสดจากกิจกรรมดำเนินงาน</t>
  </si>
  <si>
    <t>รายการปรับกระทบกำไรสุทธิเป็นเงินสดรับ(จ่าย)</t>
  </si>
  <si>
    <t>ภาษีเงินได้ถูกหัก ณ ที่จ่าย</t>
  </si>
  <si>
    <t>กิจการที่เกี่ยวข้องกัน</t>
  </si>
  <si>
    <t>งบการเงินรวม</t>
  </si>
  <si>
    <t>งบการเงินเฉพาะบริษัท</t>
  </si>
  <si>
    <t xml:space="preserve">กิจการอื่น  </t>
  </si>
  <si>
    <t xml:space="preserve">    ทุนจดทะเบียน</t>
  </si>
  <si>
    <t xml:space="preserve">    ทุนที่ออกและชำระเต็มมูลค่าแล้ว</t>
  </si>
  <si>
    <t>จัดสรรแล้ว - สำรองตามกฎหมาย</t>
  </si>
  <si>
    <t>หมายเหตุ</t>
  </si>
  <si>
    <t>รายได้</t>
  </si>
  <si>
    <t>ค่าใช้จ่าย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</si>
  <si>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</si>
  <si>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</si>
  <si>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</si>
  <si>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</si>
  <si>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</si>
  <si>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</si>
  <si>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</si>
  <si>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</si>
  <si>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</si>
  <si>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บริษัท บรุ๊คเคอร์ กรุ๊ป จำกัด (มหาชน) และบริษัทย่อย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</si>
  <si>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</si>
  <si>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</si>
  <si>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กำไร(ขาดทุน)ต่อหุ้นปรับลด</t>
  </si>
  <si>
    <t>ผลต่างจาก</t>
  </si>
  <si>
    <t>การแปลงค่า</t>
  </si>
  <si>
    <t>งบการเงิน</t>
  </si>
  <si>
    <t>เงินลงทุนในบริษัทย่อย</t>
  </si>
  <si>
    <t>สินทรัพย์ดำเนินงาน (เพิ่มขึ้น) ลดลง</t>
  </si>
  <si>
    <t>หนี้สินดำเนินงาน เพิ่มขึ้น (ลดลง)</t>
  </si>
  <si>
    <t>เงินสดคงเหลือสิ้นงวด =</t>
  </si>
  <si>
    <t>TEST  ต้อง = 0</t>
  </si>
  <si>
    <t>กำไร(ขาดทุน)สะสม</t>
  </si>
  <si>
    <t>เงินรับล่วงหน้า</t>
  </si>
  <si>
    <t>ค่าหุ้นสามัญ</t>
  </si>
  <si>
    <t>เงินให้กู้ยืม</t>
  </si>
  <si>
    <t>กำไร(ขาดทุน) ต่อหุ้น (บาท)</t>
  </si>
  <si>
    <t>ขาดทุนที่ยังไม่เกิดขึ้น</t>
  </si>
  <si>
    <t>จากการเปลี่ยนแปลง</t>
  </si>
  <si>
    <t>มูลค่าเงินลงทุน</t>
  </si>
  <si>
    <t>กำไร (ขาดทุน) ก่อนการเปลี่ยนแปลงในสินทรัพย์และหนี้สินดำเนินงาน</t>
  </si>
  <si>
    <t>เงินสดสุทธิได้มา (ใช้ไป) จากกิจกรรมลงทุน</t>
  </si>
  <si>
    <t>เงินสดสุทธิได้มา (ใช้ไป) จากกิจกรรมจัดหาเงิน</t>
  </si>
  <si>
    <t>การแบ่งปันกำไร (ขาดทุน)</t>
  </si>
  <si>
    <t>เงินสดรับจากการดำเนินงาน</t>
  </si>
  <si>
    <t>จ่ายดอกเบี้ย</t>
  </si>
  <si>
    <t>จ่ายภาษีเงินได้</t>
  </si>
  <si>
    <t xml:space="preserve">เงินสดสุทธิได้มา (ใช้ไป) จากกิจกรรมดำเนินงาน </t>
  </si>
  <si>
    <t>ภาษีมูลค่าเพิ่ม - สุทธิ</t>
  </si>
  <si>
    <t>เจ้าหนี้การค้า</t>
  </si>
  <si>
    <t>กิจการอื่น</t>
  </si>
  <si>
    <t>ภาษีขายที่ยังไม่ถึงกำหนด</t>
  </si>
  <si>
    <t>Check</t>
  </si>
  <si>
    <t>ค่าใช้จ่ายในการบริหาร</t>
  </si>
  <si>
    <t>ต้นทุนทางการเงิน</t>
  </si>
  <si>
    <t>ลูกหนี้การค้า - กิจการที่เกี่ยวข้องกัน</t>
  </si>
  <si>
    <t xml:space="preserve">ลูกหนี้การค้า - กิจการอื่น  </t>
  </si>
  <si>
    <t>เจ้าหนี้การค้า -กิจการอื่น</t>
  </si>
  <si>
    <t>ภาษีเงินได้นิติบุคคลค้างจ่าย</t>
  </si>
  <si>
    <t>รวมส่วนของ</t>
  </si>
  <si>
    <t>บริษัทใหญ่</t>
  </si>
  <si>
    <t>ค่าเผื่อหนี้สงสัยจะสูญ(โอนกลับ)</t>
  </si>
  <si>
    <t xml:space="preserve">          รวมหนี้สินหมุนเวียน</t>
  </si>
  <si>
    <t>ส่วนได้เสียที่ไม่มีอำนาจควบคุม</t>
  </si>
  <si>
    <t>งบกำไรขาดทุนเบ็ดเสร็จ</t>
  </si>
  <si>
    <t>ส่วนได้เสีย</t>
  </si>
  <si>
    <t>ที่ไม่มี</t>
  </si>
  <si>
    <t>อำนาจ</t>
  </si>
  <si>
    <t>ควบคุม</t>
  </si>
  <si>
    <t>ผลต่างของอัตราแลกเปลี่ยนจากการแปลงค่างบการเงิน</t>
  </si>
  <si>
    <t xml:space="preserve">      จ่ายเงินปันผล</t>
  </si>
  <si>
    <t>รวมองค์ประกอบอื่น</t>
  </si>
  <si>
    <t>ของ</t>
  </si>
  <si>
    <t>องค์ประกอบอื่น</t>
  </si>
  <si>
    <t>ผลประโยชน์พนักงาน</t>
  </si>
  <si>
    <t>การแบ่งปันกำไรขาดทุนเบ็ดเสร็จรวม</t>
  </si>
  <si>
    <t xml:space="preserve">          รวมส่วนของบริษัทใหญ่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</si>
  <si>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</si>
  <si>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</si>
  <si>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ส่วนของผู้ถือหุ้น</t>
  </si>
  <si>
    <t>องค์ประกอบอื่นของส่วนของผู้ถือหุ้น</t>
  </si>
  <si>
    <t xml:space="preserve">                    รวมส่วนของผู้ถือหุ้น</t>
  </si>
  <si>
    <t>รวมหนี้สินและส่วนของผู้ถือหุ้น</t>
  </si>
  <si>
    <t>เงินปันผลรับ</t>
  </si>
  <si>
    <t>การเปลี่ยนแปลงในส่วนของผู้ถือหุ้น</t>
  </si>
  <si>
    <t>สินทรัพย์ภาษีเงินได้รอตัดบัญชี</t>
  </si>
  <si>
    <t>ค่าใช้จ่าย (รายได้) ภาษีตัดบัญชี</t>
  </si>
  <si>
    <t xml:space="preserve">กำไร (ขาดทุน) </t>
  </si>
  <si>
    <t>หมายเหตุประกอบงบการเงินถือเป็นส่วนหนึ่งของงบการเงินนี้</t>
  </si>
  <si>
    <t>สำหรับปีสิ้นสุดวันที่ 31 ธันวาคม</t>
  </si>
  <si>
    <t>กำไร(ขาดทุน) สำหรับปี</t>
  </si>
  <si>
    <t>กำไร (ขาดทุน) สุทธิสำหรับปี</t>
  </si>
  <si>
    <t xml:space="preserve">      กำไรขาดทุนเบ็ดเสร็จรวมสำหรับปี</t>
  </si>
  <si>
    <t>ค่าใช้จ่ายภาษีเงินได้ของปีปัจจุบัน</t>
  </si>
  <si>
    <t>เงินสดและรายการเทียบเท่าเงินสดต้นปี</t>
  </si>
  <si>
    <t>เงินสดและรายการเทียบเท่าเงินสดปลายปี</t>
  </si>
  <si>
    <t>เงินกู้ยืมจาก - กิจการที่เกี่ยวข้องกัน เพิ่มขึ้น (ลดลง)</t>
  </si>
  <si>
    <t>กำไร (ขาดทุน) เบ็ดเสร็จอื่น</t>
  </si>
  <si>
    <t>กำไร (ขาดทุน) เบ็ดเสร็จอื่นสำหรับปี - สุทธิจากภาษี</t>
  </si>
  <si>
    <t>กำไร (ขาดทุน) เบ็ดเสร็จรวมสำหรับปี</t>
  </si>
  <si>
    <t>ลงชื่อ ..............................................................  กรรมการ</t>
  </si>
  <si>
    <t>ลงชื่อ ...............................................................  กรรมการ</t>
  </si>
  <si>
    <t xml:space="preserve">      จ่ายเงินปันผล </t>
  </si>
  <si>
    <t>ผลต่างของอัตรา</t>
  </si>
  <si>
    <t>แปลงค่างบการเงิน</t>
  </si>
  <si>
    <t>แลกเปลี่ยนจากการ</t>
  </si>
  <si>
    <t>ผลกำไร(ขาดทุน)จาก</t>
  </si>
  <si>
    <t>การประมาณการตามหลัก</t>
  </si>
  <si>
    <t>คณิตศาสตร์ประกันภัย</t>
  </si>
  <si>
    <t>ของส่วนของผู้ถือหุ้น</t>
  </si>
  <si>
    <t>ผลกำไร (ขาดทุน) จากการประมาณการ -</t>
  </si>
  <si>
    <t xml:space="preserve"> - ตามหลักคณิตศาสตร์ประกันภัย</t>
  </si>
  <si>
    <t>อาคาร และอุปกรณ์-สุทธิ</t>
  </si>
  <si>
    <t>อสังหาริมทรัพย์เพื่อการลงทุน</t>
  </si>
  <si>
    <t>รายการที่จะถูกจัดประเภทรายการใหม่เข้าไปไว้ในกำไรหรือขาดทุนในภายหลัง</t>
  </si>
  <si>
    <t>รายการที่จะไม่ถูกจัดประเภทรายการใหม่เข้าไปไว้ในกำไรหรือขาดทุนในภายหลัง</t>
  </si>
  <si>
    <t>เพิ่มทุนจากการใช้สิทธิตามใบสำคัญแสดงสิทธิ</t>
  </si>
  <si>
    <t xml:space="preserve">ทุนเรือนหุ้น - มูลค่าหุ้นละ 0.125 บาท </t>
  </si>
  <si>
    <t>ส่วนเกินมูลค่าหุ้นสามัญที่ออกจำหน่าย</t>
  </si>
  <si>
    <t>ส่วนเกิน</t>
  </si>
  <si>
    <t>(ส่วนต่ำ)</t>
  </si>
  <si>
    <t>หนี้สินไม่หมุนเวียนอื่น</t>
  </si>
  <si>
    <t xml:space="preserve">บุคคลและกิจการอื่น  </t>
  </si>
  <si>
    <t>เงินให้กู้ยืมระยะยาว</t>
  </si>
  <si>
    <t>เงินกู้ยืมระยะสั้นจากสถาบันการเงิน</t>
  </si>
  <si>
    <t>ภาษีเงินได้ที่เกี่ยวข้องกับองค์ประกอบอื่นของส่วนของผู้ถือหุ้น</t>
  </si>
  <si>
    <t xml:space="preserve">     โอนผลกำไร(ขาดทุน)จากการประมาณการตามหลัก</t>
  </si>
  <si>
    <t xml:space="preserve">      -คณิตศาสตร์ประกันภัยไปยังกำไรสะสม</t>
  </si>
  <si>
    <t>เงินปันผลรับจากบริษัทอื่น</t>
  </si>
  <si>
    <t>เงินให้กู้ยืมแก่ - บุคคลและกิจการอื่น (เพิ่มขึ้น) ลดลง</t>
  </si>
  <si>
    <t>เงินให้กู้ยืมแก่ - กิจการที่เกี่ยวข้องกัน (เพิ่มขึ้น) ลดลง</t>
  </si>
  <si>
    <t>เงินกู้ยืมระยะสั้นจากสถาบันการเงิน เพิ่มขึ้น (ลดลง)</t>
  </si>
  <si>
    <t xml:space="preserve">     เพิ่มทุนจากการใช้สิทธิตามใบสำคัญแสดงสิทธิ</t>
  </si>
  <si>
    <t xml:space="preserve">      จัดสรรกำไรสะสมเป็นสำรองตามกฎหมาย</t>
  </si>
  <si>
    <t>สินทรัพย์ทางการเงินหมุนเวียนอื่น</t>
  </si>
  <si>
    <t>ลูกหนี้หมุนเวียนอื่น</t>
  </si>
  <si>
    <t>สินทรัพย์ทางการเงินไม่หมุนเวียนอื่น</t>
  </si>
  <si>
    <t>เจ้าหนี้หมุนเวียนอื่น</t>
  </si>
  <si>
    <t xml:space="preserve">ประมาณการหนี้สินไม่หมุนเวียน - </t>
  </si>
  <si>
    <t xml:space="preserve"> - สำหรับผลประโยชน์พนักงาน</t>
  </si>
  <si>
    <t>ขาดทุนที่ยังไม่เกิดขึ้นจากการวัดมูลค่าสินทรัพย์ทางการเงินอื่น</t>
  </si>
  <si>
    <t>กำไรที่ยังไม่เกิดขึ้นจากการวัดมูลค่าสินทรัพย์ทางการเงินอื่น</t>
  </si>
  <si>
    <t>ขาดทุน (กำไร) ที่ยังไม่เกิดขึ้นจากการวัดมูลค่าสินทรัพย์ทางการเงินอื่น</t>
  </si>
  <si>
    <t>สินทรัพย์ทางการเงินไม่หมุนเวียนอื่น (เพิ่มขึ้น) ลดลง</t>
  </si>
  <si>
    <t xml:space="preserve">ลูกหนี้หมุนเวียนอื่น - กิจการอื่น  </t>
  </si>
  <si>
    <t>ลูกหนี้หมุนเวียนอื่น - กิจการที่เกี่ยวข้องกัน</t>
  </si>
  <si>
    <t>เจ้าหนี้หมุนเวียนอื่น -กิจการอื่น</t>
  </si>
  <si>
    <t>เงินกู้ยืม</t>
  </si>
  <si>
    <t>สินทรัพย์สิทธิการใช้</t>
  </si>
  <si>
    <t>หนี้สินจากสัญญาเช่าการเงิน -</t>
  </si>
  <si>
    <t xml:space="preserve"> - ที่ถึงกำหนดชำระภายในหนึ่งปี</t>
  </si>
  <si>
    <t>หนี้สินตามสัญญาเช่าการเงิน</t>
  </si>
  <si>
    <t>เจ้าหนี้หมุนเวียนอื่น -กิจการที่เกี่ยวข้องกัน</t>
  </si>
  <si>
    <t>ซื้อที่ดิน อาคารและอุปกรณ์</t>
  </si>
  <si>
    <t>จ่ายเงินปันผลให้กับผู้ถือหุ้นของบริษัท</t>
  </si>
  <si>
    <t>เงินลงทุนบริษัทย่อย (เพิ่มขึ้น) ลดลง</t>
  </si>
  <si>
    <t>กำไรก่อนค่าใช้จ่ายภาษีเงินได้</t>
  </si>
  <si>
    <t>กำไรจากการขายสินทรัพย์ทางการเงินอื่น</t>
  </si>
  <si>
    <t>31 ธันวาคม 2566</t>
  </si>
  <si>
    <t>2566</t>
  </si>
  <si>
    <t>ยอดคงเหลือ ณ วันที่ 31 ธันวาคม 2566</t>
  </si>
  <si>
    <t>ยอดคงเหลือ ณ วันที่  1 มกราคม 2566</t>
  </si>
  <si>
    <t>สินค้าคงเหลือสินทรัพย์ดิจิทัล  เพิ่มขึ้น (ลดลง)</t>
  </si>
  <si>
    <t>ข้อมูลเพิ่มเติมเกี่ยวกับ กิจกรรมดำเนินงาน กิจกรรมลงทุน และกิจกรรมจัดหาเงินที่ไม่กระทบเงินสด</t>
  </si>
  <si>
    <t>- หุ้นสามัญ  13,156,835,895  หุ้น ในปี 2566</t>
  </si>
  <si>
    <t>7 , 12</t>
  </si>
  <si>
    <t>ภาษีเงินได้นิติบุคคลจ่ายล่วงหน้า</t>
  </si>
  <si>
    <t>กำไรจากการขายสินทรัพย์ทางการเงินไม่หุมนเวียนอื่น</t>
  </si>
  <si>
    <t>ขาดทุน (กำไร) จากมูลค่าสินค้าคงเหลือลดลง (โอนกลับ)</t>
  </si>
  <si>
    <t>เจ้าหนี้การค้า -กิจการที่เกี่ยวข้องกัน</t>
  </si>
  <si>
    <t>ค่าเผื่อด้อยค่าสินทรัพย์</t>
  </si>
  <si>
    <t>13,14,16</t>
  </si>
  <si>
    <t>ค่าเสื่อมราคา และตัดจำหน่ายสินทรัพย์</t>
  </si>
  <si>
    <t>เงินลงทุนในบริษัทร่วม (เพิ่มขึ้น) ลดลง</t>
  </si>
  <si>
    <t>ส่วนแบ่งขาดทุนจากเงินลงทุนในบริษัทร่วม</t>
  </si>
  <si>
    <t>เงินสดจ่ายหนี้สินตามสัญญาเช่า</t>
  </si>
  <si>
    <t>สินทรัพย์ไม่มีตัวตน - NFTs</t>
  </si>
  <si>
    <t>สำหรับปีสิ้นสุดวันที่ 31 ธันวาคม 2567</t>
  </si>
  <si>
    <t>ณ วันที่ 31 ธันวาคม 2567</t>
  </si>
  <si>
    <t>31 ธันวาคม 2567</t>
  </si>
  <si>
    <t>2567</t>
  </si>
  <si>
    <t>- หุ้นสามัญ  9,315,208,558  หุ้น ในปี 2566</t>
  </si>
  <si>
    <t>ยอดคงเหลือ ณ วันที่ 31 ธันวาคม 2567</t>
  </si>
  <si>
    <t>ยอดคงเหลือ ณ วันที่  1 มกราคม 2567</t>
  </si>
  <si>
    <t>- หุ้นสามัญ  13,262,835,895  หุ้น ในปี 2567</t>
  </si>
  <si>
    <t>- หุ้นสามัญ  10,800,820,471  หุ้น ในปี 2567</t>
  </si>
  <si>
    <t>รายได้จากสินค้าคงเหลือสินทรัพย์ดิจิทัล</t>
  </si>
  <si>
    <t>รายได้(ค่าใช้จ่าย)ภาษีเงินได้</t>
  </si>
  <si>
    <t xml:space="preserve">ขาดทุน (กำไร) จากสินค้าคงเหลือสินทรัพย์ดิจิทัล </t>
  </si>
  <si>
    <t>เงินสดจ่ายผลประโยชน์พนักงาน</t>
  </si>
  <si>
    <t>สินทรัพย์ไม่มีตัวตน  เพิ่มขึ้น (ลดลง)</t>
  </si>
  <si>
    <t>สินค้าคงเหลือ</t>
  </si>
  <si>
    <t>ขาดทุนจากการขายสินทรัพย์ทางการเงินอื่น</t>
  </si>
  <si>
    <t>กลับรายการค่าเผื่อด้อยค่าสินทรัพย์</t>
  </si>
  <si>
    <t>เงินสดรับจากการขายสินทรัพย์</t>
  </si>
  <si>
    <t>ขาดทุนจากการจำหน่ายและตัดจำหน่ายสินทรัพย์</t>
  </si>
  <si>
    <t>รายได้จากการบริการ</t>
  </si>
  <si>
    <t>ต้นทุนบริการ</t>
  </si>
  <si>
    <t>รายได้จากการขายสินทรัพย์ดิจิทัล</t>
  </si>
  <si>
    <t>สินทรัพย์ไม่มีตัวตน - สินทรัพย์ดิจิทัล</t>
  </si>
  <si>
    <t>งบฐานะการเงิน</t>
  </si>
  <si>
    <t>งบการเปลี่ยนแปลงส่วนของผู้ถือหุ้น</t>
  </si>
  <si>
    <t>ที่ดินรอการพัฒนา</t>
  </si>
  <si>
    <t>ซื้อที่ดินรอพัฒนา</t>
  </si>
  <si>
    <t>14,16</t>
  </si>
  <si>
    <t>เงินลงทุนในบริษัทร่วมและการร่วมค้า</t>
  </si>
  <si>
    <t>ส่วนแบ่งขาดทุนจากเงินลงทุนในบริษัทร่วมและการร่วมค้า</t>
  </si>
  <si>
    <t>เงินลงทุนในบริษัทร่วมและการร่วมค้า (เพิ่มขึ้น) ลดลง</t>
  </si>
  <si>
    <t>ส่วนแบ่งกำไร (ขาดทุน) จากเงินลงทุนในบริษัทร่วมและร่วมค้า</t>
  </si>
  <si>
    <t>ลูกหนี้การค้า-สุทธิ</t>
  </si>
  <si>
    <t>กำไร(ขาดทุน)จากกิจกรรมดำเนินงาน</t>
  </si>
  <si>
    <t>ต้นทุนขาย :</t>
  </si>
  <si>
    <t xml:space="preserve">   - ต้นทุนขายสินทรัพย์ดิจิทัล</t>
  </si>
  <si>
    <t xml:space="preserve">   - กลับรายการขาดทุนจากมูลค่าสินค้าคงเหลือลดลง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</si>
</sst>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.00;\(#,##0.00\)"/>
    <numFmt numFmtId="167" formatCode="#,##0;\(#,##0\)"/>
    <numFmt numFmtId="168" formatCode="#,##0.0;\(#,##0.0\)"/>
    <numFmt numFmtId="169" formatCode="0.0%"/>
    <numFmt numFmtId="170" formatCode="dd\-mmm\-yy_)"/>
    <numFmt numFmtId="171" formatCode="0.00_)"/>
    <numFmt numFmtId="172" formatCode="#,##0.00\ &quot;F&quot;;\-#,##0.00\ &quot;F&quot;"/>
    <numFmt numFmtId="173" formatCode="_-* #,##0_-;\-* #,##0_-;_-* &quot;-&quot;??_-;_-@_-"/>
    <numFmt numFmtId="174" formatCode="_(* #,##0.000_);_(* \(#,##0.000\);_(* &quot;-&quot;??_);_(@_)"/>
  </numFmts>
  <fonts count="35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b/>
      <sz val="12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  <charset val="22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10"/>
      <name val="Angsana New"/>
      <family val="1"/>
    </font>
    <font>
      <sz val="13"/>
      <name val="Angsana New"/>
      <family val="1"/>
    </font>
    <font>
      <sz val="13"/>
      <name val="AngsanaUPC"/>
      <family val="1"/>
      <charset val="222"/>
    </font>
    <font>
      <sz val="14"/>
      <name val="Cordia New"/>
      <family val="2"/>
    </font>
    <font>
      <sz val="12"/>
      <name val="AngsanaUPC"/>
      <family val="1"/>
      <charset val="22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54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43" fontId="1" fillId="0" borderId="0" applyFont="0" applyFill="0" applyBorder="0" applyAlignment="0" applyProtection="0"/>
    <xf numFmtId="172" fontId="9" fillId="0" borderId="0"/>
    <xf numFmtId="170" fontId="9" fillId="0" borderId="0"/>
    <xf numFmtId="169" fontId="9" fillId="0" borderId="0"/>
    <xf numFmtId="38" fontId="8" fillId="22" borderId="0" applyNumberFormat="0" applyBorder="0" applyAlignment="0" applyProtection="0"/>
    <xf numFmtId="10" fontId="8" fillId="23" borderId="6" applyNumberFormat="0" applyBorder="0" applyAlignment="0" applyProtection="0"/>
    <xf numFmtId="37" fontId="10" fillId="0" borderId="0"/>
    <xf numFmtId="171" fontId="11" fillId="0" borderId="0"/>
    <xf numFmtId="10" fontId="12" fillId="0" borderId="0" applyFont="0" applyFill="0" applyBorder="0" applyAlignment="0" applyProtection="0"/>
    <xf numFmtId="1" fontId="12" fillId="0" borderId="10" applyNumberFormat="0" applyFill="0" applyAlignment="0" applyProtection="0">
      <alignment horizontal="center" vertical="center"/>
    </xf>
    <xf numFmtId="0" fontId="20" fillId="21" borderId="2" applyNumberFormat="0" applyAlignment="0" applyProtection="0"/>
    <xf numFmtId="0" fontId="21" fillId="0" borderId="7" applyNumberFormat="0" applyFill="0" applyAlignment="0" applyProtection="0"/>
    <xf numFmtId="0" fontId="22" fillId="3" borderId="0" applyNumberFormat="0" applyBorder="0" applyAlignment="0" applyProtection="0"/>
    <xf numFmtId="0" fontId="23" fillId="20" borderId="9" applyNumberFormat="0" applyAlignment="0" applyProtection="0"/>
    <xf numFmtId="0" fontId="24" fillId="20" borderId="1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29" fillId="7" borderId="1" applyNumberFormat="0" applyAlignment="0" applyProtection="0"/>
    <xf numFmtId="0" fontId="30" fillId="24" borderId="0" applyNumberFormat="0" applyBorder="0" applyAlignment="0" applyProtection="0"/>
    <xf numFmtId="0" fontId="31" fillId="0" borderId="11" applyNumberFormat="0" applyFill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16" fillId="25" borderId="8" applyNumberFormat="0" applyFont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1" fillId="25" borderId="8" applyNumberFormat="0" applyFont="0" applyAlignment="0" applyProtection="0"/>
    <xf numFmtId="0" fontId="1" fillId="0" borderId="0"/>
  </cellStyleXfs>
  <cellXfs count="120">
    <xf numFmtId="0" fontId="0" fillId="0" borderId="0" xfId="0"/>
    <xf numFmtId="0" fontId="2" fillId="0" borderId="0" xfId="0" applyFont="1"/>
    <xf numFmtId="43" fontId="2" fillId="0" borderId="0" xfId="19" applyFont="1" applyFill="1" applyBorder="1"/>
    <xf numFmtId="166" fontId="3" fillId="0" borderId="0" xfId="0" applyNumberFormat="1" applyFont="1" applyAlignment="1">
      <alignment horizontal="center"/>
    </xf>
    <xf numFmtId="0" fontId="3" fillId="0" borderId="0" xfId="0" applyFont="1"/>
    <xf numFmtId="166" fontId="3" fillId="0" borderId="0" xfId="0" applyNumberFormat="1" applyFont="1" applyAlignment="1">
      <alignment horizontal="right"/>
    </xf>
    <xf numFmtId="166" fontId="3" fillId="0" borderId="0" xfId="19" applyNumberFormat="1" applyFont="1" applyFill="1"/>
    <xf numFmtId="0" fontId="3" fillId="0" borderId="0" xfId="0" applyFont="1" applyAlignment="1">
      <alignment horizontal="center"/>
    </xf>
    <xf numFmtId="43" fontId="3" fillId="0" borderId="0" xfId="19" applyFont="1" applyFill="1"/>
    <xf numFmtId="166" fontId="3" fillId="0" borderId="0" xfId="19" applyNumberFormat="1" applyFont="1" applyFill="1" applyBorder="1"/>
    <xf numFmtId="166" fontId="3" fillId="0" borderId="0" xfId="0" applyNumberFormat="1" applyFont="1"/>
    <xf numFmtId="43" fontId="3" fillId="0" borderId="0" xfId="19" applyFont="1" applyFill="1" applyBorder="1"/>
    <xf numFmtId="0" fontId="3" fillId="0" borderId="0" xfId="0" applyFont="1" applyAlignment="1">
      <alignment horizontal="left"/>
    </xf>
    <xf numFmtId="166" fontId="3" fillId="0" borderId="0" xfId="0" applyNumberFormat="1" applyFont="1" applyAlignment="1">
      <alignment horizontal="left"/>
    </xf>
    <xf numFmtId="166" fontId="3" fillId="0" borderId="0" xfId="19" quotePrefix="1" applyNumberFormat="1" applyFont="1" applyFill="1" applyBorder="1" applyAlignment="1">
      <alignment horizontal="center"/>
    </xf>
    <xf numFmtId="166" fontId="3" fillId="0" borderId="0" xfId="19" applyNumberFormat="1" applyFont="1" applyFill="1" applyBorder="1" applyAlignment="1">
      <alignment horizontal="center" vertical="center" wrapText="1"/>
    </xf>
    <xf numFmtId="168" fontId="3" fillId="0" borderId="0" xfId="0" applyNumberFormat="1" applyFont="1" applyAlignment="1">
      <alignment horizontal="center"/>
    </xf>
    <xf numFmtId="43" fontId="3" fillId="0" borderId="0" xfId="19" applyFont="1" applyFill="1" applyAlignment="1">
      <alignment horizontal="center"/>
    </xf>
    <xf numFmtId="0" fontId="3" fillId="0" borderId="0" xfId="19" applyNumberFormat="1" applyFont="1" applyFill="1" applyAlignment="1">
      <alignment horizontal="center"/>
    </xf>
    <xf numFmtId="43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66" fontId="3" fillId="0" borderId="12" xfId="19" quotePrefix="1" applyNumberFormat="1" applyFont="1" applyFill="1" applyBorder="1" applyAlignment="1">
      <alignment horizontal="center"/>
    </xf>
    <xf numFmtId="4" fontId="3" fillId="0" borderId="0" xfId="19" applyNumberFormat="1" applyFont="1" applyFill="1"/>
    <xf numFmtId="0" fontId="3" fillId="0" borderId="12" xfId="19" applyNumberFormat="1" applyFont="1" applyFill="1" applyBorder="1" applyAlignment="1">
      <alignment horizontal="center"/>
    </xf>
    <xf numFmtId="166" fontId="3" fillId="0" borderId="0" xfId="19" applyNumberFormat="1" applyFont="1" applyFill="1" applyAlignment="1"/>
    <xf numFmtId="166" fontId="6" fillId="0" borderId="0" xfId="19" applyNumberFormat="1" applyFont="1" applyFill="1" applyBorder="1" applyAlignment="1">
      <alignment horizontal="center"/>
    </xf>
    <xf numFmtId="164" fontId="3" fillId="0" borderId="0" xfId="0" applyNumberFormat="1" applyFont="1"/>
    <xf numFmtId="166" fontId="7" fillId="0" borderId="0" xfId="19" applyNumberFormat="1" applyFont="1" applyFill="1" applyAlignment="1">
      <alignment horizontal="center"/>
    </xf>
    <xf numFmtId="166" fontId="7" fillId="0" borderId="12" xfId="19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/>
    <xf numFmtId="2" fontId="3" fillId="0" borderId="0" xfId="0" applyNumberFormat="1" applyFont="1"/>
    <xf numFmtId="43" fontId="3" fillId="0" borderId="0" xfId="0" applyNumberFormat="1" applyFont="1"/>
    <xf numFmtId="166" fontId="7" fillId="0" borderId="0" xfId="19" applyNumberFormat="1" applyFont="1" applyFill="1" applyBorder="1" applyAlignment="1">
      <alignment horizontal="center" vertical="top" wrapText="1"/>
    </xf>
    <xf numFmtId="166" fontId="3" fillId="0" borderId="0" xfId="19" applyNumberFormat="1" applyFont="1" applyFill="1" applyBorder="1" applyAlignment="1">
      <alignment horizontal="center" wrapText="1"/>
    </xf>
    <xf numFmtId="49" fontId="3" fillId="0" borderId="12" xfId="19" applyNumberFormat="1" applyFont="1" applyFill="1" applyBorder="1" applyAlignment="1">
      <alignment horizontal="center"/>
    </xf>
    <xf numFmtId="43" fontId="13" fillId="0" borderId="0" xfId="19" applyFont="1" applyFill="1"/>
    <xf numFmtId="43" fontId="13" fillId="0" borderId="0" xfId="19" applyFont="1" applyFill="1" applyAlignment="1">
      <alignment horizontal="center"/>
    </xf>
    <xf numFmtId="43" fontId="13" fillId="0" borderId="12" xfId="19" applyFont="1" applyFill="1" applyBorder="1" applyAlignment="1">
      <alignment horizontal="center"/>
    </xf>
    <xf numFmtId="173" fontId="15" fillId="0" borderId="0" xfId="19" applyNumberFormat="1" applyFont="1" applyFill="1" applyBorder="1"/>
    <xf numFmtId="166" fontId="6" fillId="0" borderId="0" xfId="19" applyNumberFormat="1" applyFont="1" applyFill="1" applyBorder="1" applyAlignment="1">
      <alignment horizontal="center" vertical="top" wrapText="1"/>
    </xf>
    <xf numFmtId="166" fontId="3" fillId="0" borderId="13" xfId="19" applyNumberFormat="1" applyFont="1" applyFill="1" applyBorder="1" applyAlignment="1">
      <alignment horizontal="center"/>
    </xf>
    <xf numFmtId="43" fontId="17" fillId="0" borderId="0" xfId="19" applyFont="1" applyFill="1"/>
    <xf numFmtId="166" fontId="3" fillId="0" borderId="0" xfId="19" applyNumberFormat="1" applyFont="1" applyFill="1" applyBorder="1" applyAlignment="1">
      <alignment horizontal="left"/>
    </xf>
    <xf numFmtId="39" fontId="3" fillId="0" borderId="0" xfId="0" applyNumberFormat="1" applyFont="1"/>
    <xf numFmtId="43" fontId="3" fillId="0" borderId="0" xfId="19" applyFont="1" applyFill="1" applyAlignment="1">
      <alignment horizontal="right"/>
    </xf>
    <xf numFmtId="43" fontId="3" fillId="0" borderId="14" xfId="19" applyFont="1" applyFill="1" applyBorder="1"/>
    <xf numFmtId="43" fontId="3" fillId="0" borderId="15" xfId="19" applyFont="1" applyFill="1" applyBorder="1"/>
    <xf numFmtId="43" fontId="3" fillId="0" borderId="0" xfId="0" applyNumberFormat="1" applyFont="1" applyAlignment="1">
      <alignment horizontal="center"/>
    </xf>
    <xf numFmtId="43" fontId="3" fillId="0" borderId="0" xfId="19" applyFont="1" applyFill="1" applyBorder="1" applyAlignment="1">
      <alignment horizontal="right"/>
    </xf>
    <xf numFmtId="43" fontId="3" fillId="0" borderId="12" xfId="19" applyFont="1" applyFill="1" applyBorder="1"/>
    <xf numFmtId="43" fontId="3" fillId="0" borderId="12" xfId="19" applyFont="1" applyFill="1" applyBorder="1" applyAlignment="1">
      <alignment horizontal="right"/>
    </xf>
    <xf numFmtId="43" fontId="3" fillId="0" borderId="15" xfId="19" applyFont="1" applyFill="1" applyBorder="1" applyAlignment="1">
      <alignment horizontal="right"/>
    </xf>
    <xf numFmtId="43" fontId="15" fillId="0" borderId="0" xfId="19" applyFont="1" applyFill="1"/>
    <xf numFmtId="43" fontId="15" fillId="0" borderId="0" xfId="19" applyFont="1" applyFill="1" applyBorder="1"/>
    <xf numFmtId="43" fontId="3" fillId="0" borderId="16" xfId="19" applyFont="1" applyFill="1" applyBorder="1"/>
    <xf numFmtId="43" fontId="3" fillId="0" borderId="14" xfId="19" applyFont="1" applyFill="1" applyBorder="1" applyAlignment="1">
      <alignment horizontal="right"/>
    </xf>
    <xf numFmtId="165" fontId="3" fillId="0" borderId="17" xfId="19" applyNumberFormat="1" applyFont="1" applyFill="1" applyBorder="1"/>
    <xf numFmtId="49" fontId="3" fillId="0" borderId="0" xfId="19" applyNumberFormat="1" applyFont="1" applyFill="1" applyBorder="1" applyAlignment="1">
      <alignment horizontal="center"/>
    </xf>
    <xf numFmtId="43" fontId="3" fillId="0" borderId="13" xfId="19" applyFont="1" applyFill="1" applyBorder="1" applyAlignment="1">
      <alignment horizontal="right"/>
    </xf>
    <xf numFmtId="43" fontId="17" fillId="0" borderId="0" xfId="19" applyFont="1" applyFill="1" applyBorder="1"/>
    <xf numFmtId="43" fontId="7" fillId="0" borderId="0" xfId="19" applyFont="1" applyFill="1" applyAlignment="1">
      <alignment horizontal="center"/>
    </xf>
    <xf numFmtId="43" fontId="7" fillId="0" borderId="12" xfId="19" applyFont="1" applyFill="1" applyBorder="1" applyAlignment="1">
      <alignment horizontal="center"/>
    </xf>
    <xf numFmtId="166" fontId="7" fillId="0" borderId="0" xfId="19" applyNumberFormat="1" applyFont="1" applyFill="1" applyBorder="1" applyAlignment="1">
      <alignment horizontal="center"/>
    </xf>
    <xf numFmtId="164" fontId="3" fillId="0" borderId="0" xfId="19" applyNumberFormat="1" applyFont="1" applyFill="1"/>
    <xf numFmtId="174" fontId="3" fillId="0" borderId="16" xfId="19" applyNumberFormat="1" applyFont="1" applyFill="1" applyBorder="1"/>
    <xf numFmtId="0" fontId="3" fillId="0" borderId="12" xfId="0" applyFont="1" applyBorder="1" applyAlignment="1">
      <alignment horizontal="center"/>
    </xf>
    <xf numFmtId="166" fontId="3" fillId="0" borderId="0" xfId="19" applyNumberFormat="1" applyFont="1" applyFill="1" applyAlignment="1">
      <alignment horizontal="center"/>
    </xf>
    <xf numFmtId="166" fontId="3" fillId="0" borderId="12" xfId="19" applyNumberFormat="1" applyFont="1" applyFill="1" applyBorder="1" applyAlignment="1">
      <alignment horizontal="center"/>
    </xf>
    <xf numFmtId="166" fontId="3" fillId="0" borderId="0" xfId="19" applyNumberFormat="1" applyFont="1" applyFill="1" applyBorder="1" applyAlignment="1">
      <alignment horizontal="right" vertical="center" wrapText="1"/>
    </xf>
    <xf numFmtId="43" fontId="3" fillId="0" borderId="12" xfId="19" applyFont="1" applyFill="1" applyBorder="1" applyAlignment="1">
      <alignment horizontal="center"/>
    </xf>
    <xf numFmtId="166" fontId="3" fillId="0" borderId="0" xfId="19" applyNumberFormat="1" applyFont="1" applyFill="1" applyBorder="1" applyAlignment="1">
      <alignment horizontal="center"/>
    </xf>
    <xf numFmtId="167" fontId="7" fillId="0" borderId="0" xfId="0" applyNumberFormat="1" applyFont="1"/>
    <xf numFmtId="167" fontId="3" fillId="0" borderId="0" xfId="0" applyNumberFormat="1" applyFont="1"/>
    <xf numFmtId="167" fontId="3" fillId="0" borderId="0" xfId="0" applyNumberFormat="1" applyFont="1" applyAlignment="1">
      <alignment horizontal="center"/>
    </xf>
    <xf numFmtId="39" fontId="17" fillId="0" borderId="0" xfId="0" applyNumberFormat="1" applyFont="1"/>
    <xf numFmtId="4" fontId="3" fillId="0" borderId="0" xfId="0" applyNumberFormat="1" applyFont="1"/>
    <xf numFmtId="0" fontId="17" fillId="0" borderId="0" xfId="0" applyFont="1"/>
    <xf numFmtId="43" fontId="3" fillId="26" borderId="0" xfId="19" applyFont="1" applyFill="1" applyAlignment="1">
      <alignment horizontal="right"/>
    </xf>
    <xf numFmtId="43" fontId="3" fillId="26" borderId="0" xfId="19" applyFont="1" applyFill="1"/>
    <xf numFmtId="167" fontId="3" fillId="26" borderId="0" xfId="0" applyNumberFormat="1" applyFont="1" applyFill="1"/>
    <xf numFmtId="167" fontId="3" fillId="26" borderId="0" xfId="0" applyNumberFormat="1" applyFont="1" applyFill="1" applyAlignment="1">
      <alignment horizontal="center"/>
    </xf>
    <xf numFmtId="43" fontId="3" fillId="26" borderId="0" xfId="19" applyFont="1" applyFill="1" applyBorder="1"/>
    <xf numFmtId="43" fontId="3" fillId="27" borderId="0" xfId="19" applyFont="1" applyFill="1"/>
    <xf numFmtId="166" fontId="3" fillId="26" borderId="0" xfId="0" applyNumberFormat="1" applyFont="1" applyFill="1"/>
    <xf numFmtId="43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7" fillId="0" borderId="0" xfId="0" applyFont="1" applyAlignment="1">
      <alignment horizontal="center" vertical="top"/>
    </xf>
    <xf numFmtId="0" fontId="3" fillId="0" borderId="0" xfId="0" applyFont="1" applyAlignment="1">
      <alignment horizontal="right"/>
    </xf>
    <xf numFmtId="0" fontId="3" fillId="0" borderId="0" xfId="0" quotePrefix="1" applyFont="1"/>
    <xf numFmtId="43" fontId="3" fillId="0" borderId="16" xfId="0" applyNumberFormat="1" applyFont="1" applyBorder="1" applyAlignment="1">
      <alignment horizontal="right"/>
    </xf>
    <xf numFmtId="43" fontId="3" fillId="0" borderId="12" xfId="0" applyNumberFormat="1" applyFont="1" applyBorder="1" applyAlignment="1">
      <alignment horizontal="right"/>
    </xf>
    <xf numFmtId="49" fontId="3" fillId="0" borderId="0" xfId="0" applyNumberFormat="1" applyFont="1"/>
    <xf numFmtId="49" fontId="3" fillId="0" borderId="0" xfId="0" applyNumberFormat="1" applyFont="1" applyAlignment="1">
      <alignment horizontal="center"/>
    </xf>
    <xf numFmtId="38" fontId="3" fillId="0" borderId="0" xfId="53" applyNumberFormat="1" applyFont="1" applyAlignment="1">
      <alignment vertical="center"/>
    </xf>
    <xf numFmtId="43" fontId="3" fillId="0" borderId="15" xfId="0" applyNumberFormat="1" applyFont="1" applyBorder="1" applyAlignment="1">
      <alignment horizontal="right"/>
    </xf>
    <xf numFmtId="166" fontId="14" fillId="0" borderId="0" xfId="0" applyNumberFormat="1" applyFont="1"/>
    <xf numFmtId="0" fontId="17" fillId="0" borderId="0" xfId="0" applyFont="1" applyAlignment="1">
      <alignment horizontal="center"/>
    </xf>
    <xf numFmtId="43" fontId="15" fillId="0" borderId="0" xfId="0" applyNumberFormat="1" applyFont="1"/>
    <xf numFmtId="167" fontId="15" fillId="0" borderId="0" xfId="0" applyNumberFormat="1" applyFont="1"/>
    <xf numFmtId="166" fontId="15" fillId="0" borderId="0" xfId="0" applyNumberFormat="1" applyFont="1"/>
    <xf numFmtId="2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174" fontId="3" fillId="0" borderId="0" xfId="0" applyNumberFormat="1" applyFont="1" applyAlignment="1">
      <alignment horizontal="right"/>
    </xf>
    <xf numFmtId="174" fontId="3" fillId="0" borderId="0" xfId="0" applyNumberFormat="1" applyFont="1"/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15" fillId="0" borderId="0" xfId="0" applyFont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0" xfId="0" applyFont="1" applyAlignment="1">
      <alignment horizontal="center"/>
    </xf>
    <xf numFmtId="166" fontId="3" fillId="0" borderId="0" xfId="19" applyNumberFormat="1" applyFont="1" applyFill="1" applyAlignment="1">
      <alignment horizontal="center"/>
    </xf>
    <xf numFmtId="166" fontId="3" fillId="0" borderId="0" xfId="0" applyNumberFormat="1" applyFont="1" applyAlignment="1">
      <alignment horizontal="center"/>
    </xf>
    <xf numFmtId="166" fontId="3" fillId="0" borderId="12" xfId="19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166" fontId="3" fillId="0" borderId="0" xfId="19" applyNumberFormat="1" applyFont="1" applyFill="1" applyBorder="1" applyAlignment="1">
      <alignment horizontal="right" vertical="center" wrapText="1"/>
    </xf>
    <xf numFmtId="166" fontId="3" fillId="0" borderId="12" xfId="0" applyNumberFormat="1" applyFont="1" applyBorder="1" applyAlignment="1">
      <alignment horizontal="center"/>
    </xf>
    <xf numFmtId="166" fontId="3" fillId="0" borderId="14" xfId="19" applyNumberFormat="1" applyFont="1" applyFill="1" applyBorder="1" applyAlignment="1">
      <alignment horizontal="center"/>
    </xf>
    <xf numFmtId="43" fontId="3" fillId="0" borderId="12" xfId="19" applyFont="1" applyFill="1" applyBorder="1" applyAlignment="1">
      <alignment horizontal="center"/>
    </xf>
    <xf numFmtId="166" fontId="3" fillId="0" borderId="0" xfId="19" applyNumberFormat="1" applyFont="1" applyFill="1" applyBorder="1" applyAlignment="1">
      <alignment horizontal="center"/>
    </xf>
  </cellXfs>
  <cellStyles count="54">
    <cellStyle name="20% - ส่วนที่ถูกเน้น1" xfId="1" xr:uid="{00000000-0005-0000-0000-000000000000}"/>
    <cellStyle name="20% - ส่วนที่ถูกเน้น2" xfId="2" xr:uid="{00000000-0005-0000-0000-000001000000}"/>
    <cellStyle name="20% - ส่วนที่ถูกเน้น3" xfId="3" xr:uid="{00000000-0005-0000-0000-000002000000}"/>
    <cellStyle name="20% - ส่วนที่ถูกเน้น4" xfId="4" xr:uid="{00000000-0005-0000-0000-000003000000}"/>
    <cellStyle name="20% - ส่วนที่ถูกเน้น5" xfId="5" xr:uid="{00000000-0005-0000-0000-000004000000}"/>
    <cellStyle name="20% - ส่วนที่ถูกเน้น6" xfId="6" xr:uid="{00000000-0005-0000-0000-000005000000}"/>
    <cellStyle name="40% - ส่วนที่ถูกเน้น1" xfId="7" xr:uid="{00000000-0005-0000-0000-000006000000}"/>
    <cellStyle name="40% - ส่วนที่ถูกเน้น2" xfId="8" xr:uid="{00000000-0005-0000-0000-000007000000}"/>
    <cellStyle name="40% - ส่วนที่ถูกเน้น3" xfId="9" xr:uid="{00000000-0005-0000-0000-000008000000}"/>
    <cellStyle name="40% - ส่วนที่ถูกเน้น4" xfId="10" xr:uid="{00000000-0005-0000-0000-000009000000}"/>
    <cellStyle name="40% - ส่วนที่ถูกเน้น5" xfId="11" xr:uid="{00000000-0005-0000-0000-00000A000000}"/>
    <cellStyle name="40% - ส่วนที่ถูกเน้น6" xfId="12" xr:uid="{00000000-0005-0000-0000-00000B000000}"/>
    <cellStyle name="60% - ส่วนที่ถูกเน้น1" xfId="13" xr:uid="{00000000-0005-0000-0000-00000C000000}"/>
    <cellStyle name="60% - ส่วนที่ถูกเน้น2" xfId="14" xr:uid="{00000000-0005-0000-0000-00000D000000}"/>
    <cellStyle name="60% - ส่วนที่ถูกเน้น3" xfId="15" xr:uid="{00000000-0005-0000-0000-00000E000000}"/>
    <cellStyle name="60% - ส่วนที่ถูกเน้น4" xfId="16" xr:uid="{00000000-0005-0000-0000-00000F000000}"/>
    <cellStyle name="60% - ส่วนที่ถูกเน้น5" xfId="17" xr:uid="{00000000-0005-0000-0000-000010000000}"/>
    <cellStyle name="60% - ส่วนที่ถูกเน้น6" xfId="18" xr:uid="{00000000-0005-0000-0000-000011000000}"/>
    <cellStyle name="Comma" xfId="19" builtinId="3"/>
    <cellStyle name="comma zerodec" xfId="20" xr:uid="{00000000-0005-0000-0000-000013000000}"/>
    <cellStyle name="Currency1" xfId="21" xr:uid="{00000000-0005-0000-0000-000014000000}"/>
    <cellStyle name="Dollar (zero dec)" xfId="22" xr:uid="{00000000-0005-0000-0000-000015000000}"/>
    <cellStyle name="Grey" xfId="23" xr:uid="{00000000-0005-0000-0000-000016000000}"/>
    <cellStyle name="Input [yellow]" xfId="24" xr:uid="{00000000-0005-0000-0000-000017000000}"/>
    <cellStyle name="no dec" xfId="25" xr:uid="{00000000-0005-0000-0000-000018000000}"/>
    <cellStyle name="Normal" xfId="0" builtinId="0"/>
    <cellStyle name="Normal - Style1" xfId="26" xr:uid="{00000000-0005-0000-0000-00001A000000}"/>
    <cellStyle name="Normal 4" xfId="53" xr:uid="{B1FB8552-AC17-4E1A-A31B-7C3CF328B815}"/>
    <cellStyle name="Percent [2]" xfId="27" xr:uid="{00000000-0005-0000-0000-00001B000000}"/>
    <cellStyle name="Quantity" xfId="28" xr:uid="{00000000-0005-0000-0000-00001C000000}"/>
    <cellStyle name="เซลล์ตรวจสอบ" xfId="29" xr:uid="{00000000-0005-0000-0000-00001D000000}"/>
    <cellStyle name="เซลล์ที่มีการเชื่อมโยง" xfId="30" xr:uid="{00000000-0005-0000-0000-00001E000000}"/>
    <cellStyle name="แย่" xfId="31" xr:uid="{00000000-0005-0000-0000-00001F000000}"/>
    <cellStyle name="แสดงผล" xfId="32" xr:uid="{00000000-0005-0000-0000-000020000000}"/>
    <cellStyle name="การคำนวณ" xfId="33" xr:uid="{00000000-0005-0000-0000-000021000000}"/>
    <cellStyle name="ข้อความเตือน" xfId="34" xr:uid="{00000000-0005-0000-0000-000022000000}"/>
    <cellStyle name="ข้อความอธิบาย" xfId="35" xr:uid="{00000000-0005-0000-0000-000023000000}"/>
    <cellStyle name="ชื่อเรื่อง" xfId="36" xr:uid="{00000000-0005-0000-0000-000024000000}"/>
    <cellStyle name="ดี" xfId="37" xr:uid="{00000000-0005-0000-0000-000025000000}"/>
    <cellStyle name="ป้อนค่า" xfId="38" xr:uid="{00000000-0005-0000-0000-000026000000}"/>
    <cellStyle name="ปานกลาง" xfId="39" xr:uid="{00000000-0005-0000-0000-000027000000}"/>
    <cellStyle name="ผลรวม" xfId="40" xr:uid="{00000000-0005-0000-0000-000028000000}"/>
    <cellStyle name="ส่วนที่ถูกเน้น1" xfId="41" xr:uid="{00000000-0005-0000-0000-000029000000}"/>
    <cellStyle name="ส่วนที่ถูกเน้น2" xfId="42" xr:uid="{00000000-0005-0000-0000-00002A000000}"/>
    <cellStyle name="ส่วนที่ถูกเน้น3" xfId="43" xr:uid="{00000000-0005-0000-0000-00002B000000}"/>
    <cellStyle name="ส่วนที่ถูกเน้น4" xfId="44" xr:uid="{00000000-0005-0000-0000-00002C000000}"/>
    <cellStyle name="ส่วนที่ถูกเน้น5" xfId="45" xr:uid="{00000000-0005-0000-0000-00002D000000}"/>
    <cellStyle name="ส่วนที่ถูกเน้น6" xfId="46" xr:uid="{00000000-0005-0000-0000-00002E000000}"/>
    <cellStyle name="หมายเหตุ" xfId="47" xr:uid="{00000000-0005-0000-0000-00002F000000}"/>
    <cellStyle name="หมายเหตุ 2" xfId="52" xr:uid="{EDDF73FC-EAC7-4475-AE81-2EFF6AF3D41B}"/>
    <cellStyle name="หัวเรื่อง 1" xfId="48" xr:uid="{00000000-0005-0000-0000-000030000000}"/>
    <cellStyle name="หัวเรื่อง 2" xfId="49" xr:uid="{00000000-0005-0000-0000-000031000000}"/>
    <cellStyle name="หัวเรื่อง 3" xfId="50" xr:uid="{00000000-0005-0000-0000-000032000000}"/>
    <cellStyle name="หัวเรื่อง 4" xfId="51" xr:uid="{00000000-0005-0000-0000-000033000000}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104300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0"/>
  <sheetViews>
    <sheetView view="pageBreakPreview" topLeftCell="A98" zoomScaleNormal="100" zoomScaleSheetLayoutView="100" workbookViewId="0">
      <selection activeCell="D114" sqref="D114"/>
    </sheetView>
  </sheetViews>
  <sheetFormatPr defaultColWidth="9.140625" defaultRowHeight="18" x14ac:dyDescent="0.4"/>
  <cols>
    <col min="1" max="2" width="2.85546875" style="4" customWidth="1"/>
    <col min="3" max="3" width="32.85546875" style="4" customWidth="1"/>
    <col min="4" max="4" width="6.140625" style="7" customWidth="1"/>
    <col min="5" max="5" width="0.85546875" style="7" customWidth="1"/>
    <col min="6" max="6" width="12.85546875" style="7" customWidth="1"/>
    <col min="7" max="7" width="0.85546875" style="7" customWidth="1"/>
    <col min="8" max="8" width="12.85546875" style="7" customWidth="1"/>
    <col min="9" max="9" width="0.85546875" style="4" customWidth="1"/>
    <col min="10" max="10" width="12.85546875" style="6" customWidth="1"/>
    <col min="11" max="11" width="1" style="6" customWidth="1"/>
    <col min="12" max="12" width="12.85546875" style="6" customWidth="1"/>
    <col min="13" max="13" width="2.85546875" style="4" customWidth="1"/>
    <col min="14" max="14" width="13.85546875" style="4" customWidth="1"/>
    <col min="15" max="15" width="2.85546875" style="4" customWidth="1"/>
    <col min="16" max="16" width="14.5703125" style="4" customWidth="1"/>
    <col min="17" max="17" width="11" style="4" customWidth="1"/>
    <col min="18" max="16384" width="9.140625" style="4"/>
  </cols>
  <sheetData>
    <row r="1" spans="1:12" ht="9" customHeight="1" x14ac:dyDescent="0.4">
      <c r="D1" s="17"/>
      <c r="E1" s="17"/>
      <c r="F1" s="9"/>
      <c r="G1" s="9"/>
      <c r="H1" s="9"/>
      <c r="J1" s="9"/>
      <c r="K1" s="9"/>
      <c r="L1" s="9"/>
    </row>
    <row r="2" spans="1:12" x14ac:dyDescent="0.4">
      <c r="A2" s="111" t="s">
        <v>51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</row>
    <row r="3" spans="1:12" ht="18" customHeight="1" x14ac:dyDescent="0.4">
      <c r="A3" s="111" t="s">
        <v>231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</row>
    <row r="4" spans="1:12" ht="20.25" customHeight="1" x14ac:dyDescent="0.4">
      <c r="A4" s="111" t="s">
        <v>209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</row>
    <row r="5" spans="1:12" x14ac:dyDescent="0.4">
      <c r="A5" s="7"/>
      <c r="B5" s="7"/>
      <c r="F5" s="108" t="s">
        <v>12</v>
      </c>
      <c r="G5" s="108"/>
      <c r="H5" s="108"/>
      <c r="I5" s="108"/>
      <c r="J5" s="108"/>
      <c r="K5" s="108"/>
      <c r="L5" s="108"/>
    </row>
    <row r="6" spans="1:12" x14ac:dyDescent="0.4">
      <c r="F6" s="109" t="s">
        <v>33</v>
      </c>
      <c r="G6" s="109"/>
      <c r="H6" s="109"/>
      <c r="J6" s="113" t="s">
        <v>34</v>
      </c>
      <c r="K6" s="113"/>
      <c r="L6" s="113"/>
    </row>
    <row r="7" spans="1:12" x14ac:dyDescent="0.4">
      <c r="D7" s="66" t="s">
        <v>39</v>
      </c>
      <c r="F7" s="21" t="s">
        <v>210</v>
      </c>
      <c r="G7" s="14"/>
      <c r="H7" s="21" t="s">
        <v>189</v>
      </c>
      <c r="J7" s="21" t="str">
        <f>+F7</f>
        <v>31 ธันวาคม 2567</v>
      </c>
      <c r="K7" s="14"/>
      <c r="L7" s="21" t="str">
        <f>+H7</f>
        <v>31 ธันวาคม 2566</v>
      </c>
    </row>
    <row r="8" spans="1:12" ht="18" customHeight="1" x14ac:dyDescent="0.4">
      <c r="A8" s="114" t="s">
        <v>4</v>
      </c>
      <c r="B8" s="114"/>
      <c r="C8" s="114"/>
      <c r="F8" s="4"/>
      <c r="G8" s="4"/>
      <c r="H8" s="4"/>
      <c r="J8" s="34"/>
      <c r="K8" s="34"/>
      <c r="L8" s="34"/>
    </row>
    <row r="9" spans="1:12" x14ac:dyDescent="0.4">
      <c r="A9" s="4" t="s">
        <v>5</v>
      </c>
      <c r="F9" s="3"/>
      <c r="G9" s="3"/>
      <c r="H9" s="3"/>
    </row>
    <row r="10" spans="1:12" x14ac:dyDescent="0.4">
      <c r="B10" s="4" t="s">
        <v>13</v>
      </c>
      <c r="D10" s="7">
        <v>3</v>
      </c>
      <c r="F10" s="45">
        <v>226065834.77000001</v>
      </c>
      <c r="G10" s="45"/>
      <c r="H10" s="45">
        <v>414056925.31999999</v>
      </c>
      <c r="I10" s="32"/>
      <c r="J10" s="8">
        <v>117400641.78</v>
      </c>
      <c r="K10" s="8"/>
      <c r="L10" s="8">
        <v>290505114.75999999</v>
      </c>
    </row>
    <row r="11" spans="1:12" x14ac:dyDescent="0.4">
      <c r="B11" s="4" t="s">
        <v>240</v>
      </c>
      <c r="F11" s="45"/>
      <c r="G11" s="45"/>
      <c r="H11" s="45"/>
      <c r="I11" s="32"/>
      <c r="J11" s="8"/>
      <c r="K11" s="8"/>
      <c r="L11" s="8"/>
    </row>
    <row r="12" spans="1:12" x14ac:dyDescent="0.4">
      <c r="C12" s="4" t="s">
        <v>35</v>
      </c>
      <c r="D12" s="7">
        <v>4</v>
      </c>
      <c r="F12" s="45">
        <v>56525841.879999995</v>
      </c>
      <c r="G12" s="45"/>
      <c r="H12" s="45">
        <v>65612398.219999999</v>
      </c>
      <c r="I12" s="32"/>
      <c r="J12" s="8">
        <v>51861455.200000003</v>
      </c>
      <c r="K12" s="8"/>
      <c r="L12" s="8">
        <v>26010000</v>
      </c>
    </row>
    <row r="13" spans="1:12" x14ac:dyDescent="0.4">
      <c r="C13" s="4" t="s">
        <v>32</v>
      </c>
      <c r="D13" s="7">
        <v>2.2000000000000002</v>
      </c>
      <c r="F13" s="45">
        <v>0</v>
      </c>
      <c r="G13" s="45"/>
      <c r="H13" s="45">
        <v>46824.480000000003</v>
      </c>
      <c r="I13" s="32"/>
      <c r="J13" s="8">
        <v>0</v>
      </c>
      <c r="K13" s="8"/>
      <c r="L13" s="8">
        <v>46824.480000000003</v>
      </c>
    </row>
    <row r="14" spans="1:12" x14ac:dyDescent="0.4">
      <c r="B14" s="4" t="s">
        <v>166</v>
      </c>
      <c r="F14" s="45"/>
      <c r="G14" s="45"/>
      <c r="H14" s="45"/>
      <c r="I14" s="32"/>
      <c r="J14" s="8"/>
      <c r="K14" s="8"/>
      <c r="L14" s="8"/>
    </row>
    <row r="15" spans="1:12" x14ac:dyDescent="0.4">
      <c r="C15" s="4" t="s">
        <v>81</v>
      </c>
      <c r="D15" s="7">
        <v>5</v>
      </c>
      <c r="F15" s="45">
        <v>20783301.969999999</v>
      </c>
      <c r="G15" s="45"/>
      <c r="H15" s="45">
        <v>97235520.529999986</v>
      </c>
      <c r="I15" s="32"/>
      <c r="J15" s="8">
        <v>6423744.540000001</v>
      </c>
      <c r="K15" s="8"/>
      <c r="L15" s="8">
        <v>31575704.299999997</v>
      </c>
    </row>
    <row r="16" spans="1:12" x14ac:dyDescent="0.4">
      <c r="C16" s="4" t="s">
        <v>32</v>
      </c>
      <c r="D16" s="7">
        <v>2.2999999999999998</v>
      </c>
      <c r="F16" s="45">
        <v>0</v>
      </c>
      <c r="G16" s="45"/>
      <c r="H16" s="45">
        <v>0</v>
      </c>
      <c r="I16" s="32"/>
      <c r="J16" s="8">
        <v>0</v>
      </c>
      <c r="K16" s="8"/>
      <c r="L16" s="8">
        <v>1632371.71</v>
      </c>
    </row>
    <row r="17" spans="1:12" x14ac:dyDescent="0.4">
      <c r="B17" s="4" t="s">
        <v>222</v>
      </c>
      <c r="D17" s="7">
        <v>6</v>
      </c>
      <c r="F17" s="45">
        <v>688383177.61000013</v>
      </c>
      <c r="G17" s="45"/>
      <c r="H17" s="45">
        <v>859324205.49000001</v>
      </c>
      <c r="I17" s="32"/>
      <c r="J17" s="8">
        <v>464301.68</v>
      </c>
      <c r="K17" s="8"/>
      <c r="L17" s="8">
        <v>321589.84999999998</v>
      </c>
    </row>
    <row r="18" spans="1:12" x14ac:dyDescent="0.4">
      <c r="B18" s="4" t="s">
        <v>66</v>
      </c>
      <c r="F18" s="45"/>
      <c r="G18" s="45"/>
      <c r="H18" s="45"/>
      <c r="I18" s="8"/>
      <c r="J18" s="8"/>
      <c r="K18" s="8"/>
      <c r="L18" s="8"/>
    </row>
    <row r="19" spans="1:12" x14ac:dyDescent="0.4">
      <c r="C19" s="4" t="s">
        <v>153</v>
      </c>
      <c r="D19" s="7">
        <v>7</v>
      </c>
      <c r="F19" s="45">
        <v>459000000</v>
      </c>
      <c r="G19" s="45"/>
      <c r="H19" s="45">
        <v>425000000</v>
      </c>
      <c r="I19" s="8"/>
      <c r="J19" s="85">
        <v>459000000</v>
      </c>
      <c r="K19" s="85"/>
      <c r="L19" s="85">
        <v>425000000</v>
      </c>
    </row>
    <row r="20" spans="1:12" x14ac:dyDescent="0.4">
      <c r="C20" s="4" t="s">
        <v>32</v>
      </c>
      <c r="D20" s="7">
        <v>2.4</v>
      </c>
      <c r="F20" s="45">
        <v>0</v>
      </c>
      <c r="G20" s="45"/>
      <c r="H20" s="45">
        <v>0</v>
      </c>
      <c r="I20" s="8"/>
      <c r="J20" s="85">
        <v>1703568144.76</v>
      </c>
      <c r="K20" s="85"/>
      <c r="L20" s="85">
        <v>1608007642.0799999</v>
      </c>
    </row>
    <row r="21" spans="1:12" x14ac:dyDescent="0.4">
      <c r="B21" s="10" t="s">
        <v>165</v>
      </c>
      <c r="D21" s="7">
        <v>8</v>
      </c>
      <c r="F21" s="45">
        <v>788283018.52999997</v>
      </c>
      <c r="G21" s="45"/>
      <c r="H21" s="45">
        <v>774831673.69000006</v>
      </c>
      <c r="I21" s="32"/>
      <c r="J21" s="8">
        <v>96984577.430000007</v>
      </c>
      <c r="K21" s="8"/>
      <c r="L21" s="8">
        <v>91555746.549999997</v>
      </c>
    </row>
    <row r="22" spans="1:12" x14ac:dyDescent="0.4">
      <c r="B22" s="4" t="s">
        <v>44</v>
      </c>
      <c r="F22" s="45"/>
      <c r="G22" s="45"/>
      <c r="H22" s="45"/>
      <c r="I22" s="32"/>
      <c r="J22" s="8"/>
      <c r="K22" s="8"/>
      <c r="L22" s="8"/>
    </row>
    <row r="23" spans="1:12" x14ac:dyDescent="0.4">
      <c r="C23" s="4" t="s">
        <v>79</v>
      </c>
      <c r="F23" s="8">
        <v>8274553.4900000002</v>
      </c>
      <c r="G23" s="45"/>
      <c r="H23" s="8">
        <v>6571771.6499999994</v>
      </c>
      <c r="I23" s="32"/>
      <c r="J23" s="8">
        <v>4921168.8199999994</v>
      </c>
      <c r="K23" s="8"/>
      <c r="L23" s="8">
        <v>1258988.22</v>
      </c>
    </row>
    <row r="24" spans="1:12" x14ac:dyDescent="0.4">
      <c r="C24" s="4" t="s">
        <v>197</v>
      </c>
      <c r="F24" s="45">
        <v>11974120.940000001</v>
      </c>
      <c r="G24" s="45"/>
      <c r="H24" s="45">
        <v>0</v>
      </c>
      <c r="I24" s="32"/>
      <c r="J24" s="8">
        <v>11974120.940000001</v>
      </c>
      <c r="K24" s="8"/>
      <c r="L24" s="8">
        <v>0</v>
      </c>
    </row>
    <row r="25" spans="1:12" x14ac:dyDescent="0.4">
      <c r="C25" s="4" t="s">
        <v>31</v>
      </c>
      <c r="F25" s="45">
        <v>1476972.35</v>
      </c>
      <c r="G25" s="45"/>
      <c r="H25" s="45">
        <v>707871.64999999944</v>
      </c>
      <c r="I25" s="32"/>
      <c r="J25" s="8">
        <v>444644.15</v>
      </c>
      <c r="K25" s="8"/>
      <c r="L25" s="8">
        <v>0</v>
      </c>
    </row>
    <row r="26" spans="1:12" x14ac:dyDescent="0.4">
      <c r="C26" s="4" t="s">
        <v>14</v>
      </c>
      <c r="F26" s="46">
        <f>SUM(F10:F25)</f>
        <v>2260766821.54</v>
      </c>
      <c r="G26" s="11"/>
      <c r="H26" s="46">
        <f>SUM(H10:H25)</f>
        <v>2643387191.0300002</v>
      </c>
      <c r="I26" s="32"/>
      <c r="J26" s="46">
        <f>SUM(J10:J25)</f>
        <v>2453042799.3000002</v>
      </c>
      <c r="K26" s="11"/>
      <c r="L26" s="46">
        <f>SUM(L10:L25)</f>
        <v>2475913981.9499998</v>
      </c>
    </row>
    <row r="27" spans="1:12" ht="9" customHeight="1" x14ac:dyDescent="0.4">
      <c r="F27" s="85"/>
      <c r="G27" s="85"/>
      <c r="H27" s="85"/>
      <c r="I27" s="32"/>
      <c r="J27" s="8"/>
      <c r="K27" s="8"/>
      <c r="L27" s="8"/>
    </row>
    <row r="28" spans="1:12" x14ac:dyDescent="0.4">
      <c r="A28" s="4" t="s">
        <v>45</v>
      </c>
      <c r="F28" s="85"/>
      <c r="G28" s="85"/>
      <c r="H28" s="85"/>
      <c r="I28" s="32"/>
      <c r="J28" s="8"/>
      <c r="K28" s="8"/>
      <c r="L28" s="8"/>
    </row>
    <row r="29" spans="1:12" x14ac:dyDescent="0.4">
      <c r="B29" s="4" t="s">
        <v>58</v>
      </c>
      <c r="D29" s="7">
        <v>9</v>
      </c>
      <c r="F29" s="45">
        <v>0</v>
      </c>
      <c r="G29" s="45"/>
      <c r="H29" s="45">
        <v>0</v>
      </c>
      <c r="I29" s="32"/>
      <c r="J29" s="8">
        <v>261044600</v>
      </c>
      <c r="K29" s="8"/>
      <c r="L29" s="8">
        <v>261044600</v>
      </c>
    </row>
    <row r="30" spans="1:12" x14ac:dyDescent="0.4">
      <c r="B30" s="10" t="s">
        <v>236</v>
      </c>
      <c r="D30" s="7">
        <v>10</v>
      </c>
      <c r="F30" s="8">
        <v>166821800.71000001</v>
      </c>
      <c r="G30" s="45"/>
      <c r="H30" s="8">
        <v>76785727</v>
      </c>
      <c r="I30" s="32"/>
      <c r="J30" s="8">
        <v>166821800.71000001</v>
      </c>
      <c r="K30" s="8"/>
      <c r="L30" s="8">
        <v>76785727</v>
      </c>
    </row>
    <row r="31" spans="1:12" x14ac:dyDescent="0.4">
      <c r="B31" s="10" t="s">
        <v>167</v>
      </c>
      <c r="D31" s="7">
        <v>11</v>
      </c>
      <c r="F31" s="45">
        <v>285000576.45999998</v>
      </c>
      <c r="G31" s="45"/>
      <c r="H31" s="45">
        <v>285000580.37</v>
      </c>
      <c r="I31" s="32"/>
      <c r="J31" s="8">
        <v>285000000</v>
      </c>
      <c r="K31" s="8"/>
      <c r="L31" s="8">
        <v>285000000</v>
      </c>
    </row>
    <row r="32" spans="1:12" x14ac:dyDescent="0.4">
      <c r="B32" s="4" t="s">
        <v>154</v>
      </c>
      <c r="D32" s="7">
        <v>12</v>
      </c>
      <c r="F32" s="45">
        <v>391500000</v>
      </c>
      <c r="G32" s="45"/>
      <c r="H32" s="45">
        <v>391500000</v>
      </c>
      <c r="I32" s="32"/>
      <c r="J32" s="8">
        <v>391500000</v>
      </c>
      <c r="K32" s="8"/>
      <c r="L32" s="8">
        <v>391500000</v>
      </c>
    </row>
    <row r="33" spans="1:12" x14ac:dyDescent="0.4">
      <c r="B33" s="4" t="s">
        <v>144</v>
      </c>
      <c r="D33" s="7">
        <v>13</v>
      </c>
      <c r="F33" s="86">
        <v>4729800.18</v>
      </c>
      <c r="G33" s="86"/>
      <c r="H33" s="86">
        <v>5169977.8499999996</v>
      </c>
      <c r="I33" s="26"/>
      <c r="J33" s="64">
        <v>4729800.18</v>
      </c>
      <c r="K33" s="64"/>
      <c r="L33" s="64">
        <v>5169977.8499999996</v>
      </c>
    </row>
    <row r="34" spans="1:12" x14ac:dyDescent="0.4">
      <c r="B34" s="4" t="s">
        <v>143</v>
      </c>
      <c r="D34" s="7">
        <v>14</v>
      </c>
      <c r="F34" s="85">
        <v>22544459.469999999</v>
      </c>
      <c r="G34" s="85"/>
      <c r="H34" s="85">
        <v>32867401.879999999</v>
      </c>
      <c r="I34" s="32"/>
      <c r="J34" s="8">
        <v>22530301.52</v>
      </c>
      <c r="K34" s="8"/>
      <c r="L34" s="8">
        <v>28295052.149999999</v>
      </c>
    </row>
    <row r="35" spans="1:12" x14ac:dyDescent="0.4">
      <c r="B35" s="4" t="s">
        <v>233</v>
      </c>
      <c r="D35" s="7">
        <v>15</v>
      </c>
      <c r="F35" s="85">
        <v>214775309.44999999</v>
      </c>
      <c r="G35" s="85"/>
      <c r="H35" s="85">
        <v>0</v>
      </c>
      <c r="I35" s="32"/>
      <c r="J35" s="8">
        <v>0</v>
      </c>
      <c r="K35" s="8"/>
      <c r="L35" s="8">
        <v>0</v>
      </c>
    </row>
    <row r="36" spans="1:12" x14ac:dyDescent="0.4">
      <c r="B36" s="4" t="s">
        <v>179</v>
      </c>
      <c r="D36" s="7">
        <v>16</v>
      </c>
      <c r="F36" s="86">
        <v>460219.72</v>
      </c>
      <c r="G36" s="86"/>
      <c r="H36" s="86">
        <v>1254749.9099999999</v>
      </c>
      <c r="I36" s="26"/>
      <c r="J36" s="64">
        <v>460219.72</v>
      </c>
      <c r="K36" s="64"/>
      <c r="L36" s="64">
        <v>1254749.9099999999</v>
      </c>
    </row>
    <row r="37" spans="1:12" x14ac:dyDescent="0.4">
      <c r="B37" s="4" t="s">
        <v>207</v>
      </c>
      <c r="D37" s="7">
        <v>17.100000000000001</v>
      </c>
      <c r="F37" s="85">
        <v>81549776.189999998</v>
      </c>
      <c r="G37" s="85"/>
      <c r="H37" s="85">
        <v>17578939.789999999</v>
      </c>
      <c r="I37" s="32"/>
      <c r="J37" s="8">
        <v>0</v>
      </c>
      <c r="K37" s="8"/>
      <c r="L37" s="8">
        <v>0</v>
      </c>
    </row>
    <row r="38" spans="1:12" x14ac:dyDescent="0.4">
      <c r="B38" s="4" t="s">
        <v>230</v>
      </c>
      <c r="D38" s="7">
        <v>17.2</v>
      </c>
      <c r="F38" s="86">
        <v>444038620.85000002</v>
      </c>
      <c r="G38" s="86"/>
      <c r="H38" s="86">
        <v>0</v>
      </c>
      <c r="I38" s="26"/>
      <c r="J38" s="64">
        <v>0</v>
      </c>
      <c r="K38" s="64"/>
      <c r="L38" s="64">
        <v>0</v>
      </c>
    </row>
    <row r="39" spans="1:12" x14ac:dyDescent="0.4">
      <c r="B39" s="4" t="s">
        <v>116</v>
      </c>
      <c r="D39" s="7">
        <v>23.3</v>
      </c>
      <c r="F39" s="85">
        <v>128854377.94</v>
      </c>
      <c r="G39" s="85"/>
      <c r="H39" s="85">
        <v>94468075.290000007</v>
      </c>
      <c r="I39" s="32"/>
      <c r="J39" s="8">
        <v>115478470.50999999</v>
      </c>
      <c r="K39" s="8"/>
      <c r="L39" s="8">
        <v>83196025.150000006</v>
      </c>
    </row>
    <row r="40" spans="1:12" x14ac:dyDescent="0.4">
      <c r="B40" s="4" t="s">
        <v>46</v>
      </c>
      <c r="F40" s="85">
        <v>428610</v>
      </c>
      <c r="G40" s="85"/>
      <c r="H40" s="85">
        <v>428610</v>
      </c>
      <c r="I40" s="32"/>
      <c r="J40" s="8">
        <v>428610</v>
      </c>
      <c r="K40" s="8"/>
      <c r="L40" s="8">
        <v>428610</v>
      </c>
    </row>
    <row r="41" spans="1:12" x14ac:dyDescent="0.4">
      <c r="C41" s="4" t="s">
        <v>15</v>
      </c>
      <c r="F41" s="46">
        <f>SUM(F29:F40)</f>
        <v>1740703550.9700003</v>
      </c>
      <c r="G41" s="11"/>
      <c r="H41" s="46">
        <f>SUM(H29:H40)</f>
        <v>905054062.08999991</v>
      </c>
      <c r="I41" s="32"/>
      <c r="J41" s="46">
        <f>SUM(J29:J40)</f>
        <v>1247993802.6400001</v>
      </c>
      <c r="K41" s="11"/>
      <c r="L41" s="46">
        <f>SUM(L29:L40)</f>
        <v>1132674742.0599999</v>
      </c>
    </row>
    <row r="42" spans="1:12" ht="18.75" thickBot="1" x14ac:dyDescent="0.45">
      <c r="A42" s="4" t="s">
        <v>47</v>
      </c>
      <c r="F42" s="47">
        <f>+F41+F26</f>
        <v>4001470372.5100002</v>
      </c>
      <c r="G42" s="11"/>
      <c r="H42" s="47">
        <f>+H41+H26</f>
        <v>3548441253.1199999</v>
      </c>
      <c r="I42" s="32"/>
      <c r="J42" s="47">
        <f>+J41+J26</f>
        <v>3701036601.9400005</v>
      </c>
      <c r="K42" s="11"/>
      <c r="L42" s="47">
        <f>+L41+L26</f>
        <v>3608588724.0099998</v>
      </c>
    </row>
    <row r="43" spans="1:12" ht="9.75" customHeight="1" thickTop="1" x14ac:dyDescent="0.4">
      <c r="F43" s="48"/>
      <c r="G43" s="48"/>
      <c r="H43" s="48"/>
      <c r="I43" s="32"/>
      <c r="J43" s="11"/>
      <c r="K43" s="11"/>
      <c r="L43" s="11"/>
    </row>
    <row r="44" spans="1:12" x14ac:dyDescent="0.4">
      <c r="A44" s="4" t="s">
        <v>119</v>
      </c>
      <c r="F44" s="48"/>
      <c r="G44" s="48"/>
      <c r="H44" s="48"/>
      <c r="I44" s="32"/>
      <c r="J44" s="8"/>
      <c r="K44" s="8"/>
      <c r="L44" s="8"/>
    </row>
    <row r="45" spans="1:12" ht="11.25" customHeight="1" x14ac:dyDescent="0.4">
      <c r="F45" s="48"/>
      <c r="G45" s="48"/>
      <c r="H45" s="48"/>
      <c r="I45" s="32"/>
      <c r="J45" s="8"/>
      <c r="K45" s="8"/>
      <c r="L45" s="8"/>
    </row>
    <row r="47" spans="1:12" x14ac:dyDescent="0.4">
      <c r="A47" s="7"/>
      <c r="B47" s="12" t="s">
        <v>132</v>
      </c>
      <c r="C47" s="7"/>
      <c r="D47" s="12"/>
      <c r="G47" s="12"/>
      <c r="H47" s="12" t="s">
        <v>131</v>
      </c>
      <c r="I47" s="7"/>
      <c r="J47" s="7"/>
      <c r="K47" s="7"/>
      <c r="L47" s="7"/>
    </row>
    <row r="48" spans="1:12" x14ac:dyDescent="0.4">
      <c r="A48" s="110"/>
      <c r="B48" s="110"/>
      <c r="C48" s="110"/>
      <c r="D48" s="110"/>
      <c r="E48" s="110"/>
      <c r="F48" s="110"/>
      <c r="G48" s="110"/>
      <c r="H48" s="110"/>
      <c r="I48" s="110"/>
      <c r="J48" s="110"/>
      <c r="K48" s="110"/>
      <c r="L48" s="110"/>
    </row>
    <row r="49" spans="1:12" x14ac:dyDescent="0.4">
      <c r="A49" s="12"/>
      <c r="B49" s="13"/>
      <c r="C49" s="7"/>
      <c r="I49" s="7"/>
      <c r="J49" s="7"/>
      <c r="K49" s="7"/>
      <c r="L49" s="7"/>
    </row>
    <row r="50" spans="1:12" x14ac:dyDescent="0.4">
      <c r="A50" s="111" t="str">
        <f>+A2</f>
        <v>บริษัท บรุ๊คเคอร์ กรุ๊ป จำกัด (มหาชน) และบริษัทย่อย</v>
      </c>
      <c r="B50" s="111"/>
      <c r="C50" s="111"/>
      <c r="D50" s="111"/>
      <c r="E50" s="111"/>
      <c r="F50" s="111"/>
      <c r="G50" s="111"/>
      <c r="H50" s="111"/>
      <c r="I50" s="111"/>
      <c r="J50" s="111"/>
      <c r="K50" s="111"/>
      <c r="L50" s="111"/>
    </row>
    <row r="51" spans="1:12" x14ac:dyDescent="0.4">
      <c r="A51" s="111" t="str">
        <f>+A3</f>
        <v>งบฐานะการเงิน</v>
      </c>
      <c r="B51" s="111"/>
      <c r="C51" s="111"/>
      <c r="D51" s="111"/>
      <c r="E51" s="111"/>
      <c r="F51" s="111"/>
      <c r="G51" s="111"/>
      <c r="H51" s="111"/>
      <c r="I51" s="111"/>
      <c r="J51" s="111"/>
      <c r="K51" s="111"/>
      <c r="L51" s="111"/>
    </row>
    <row r="52" spans="1:12" x14ac:dyDescent="0.4">
      <c r="A52" s="111" t="str">
        <f>+A4</f>
        <v>ณ วันที่ 31 ธันวาคม 2567</v>
      </c>
      <c r="B52" s="111"/>
      <c r="C52" s="111"/>
      <c r="D52" s="111"/>
      <c r="E52" s="111"/>
      <c r="F52" s="111"/>
      <c r="G52" s="111"/>
      <c r="H52" s="111"/>
      <c r="I52" s="111"/>
      <c r="J52" s="111"/>
      <c r="K52" s="111"/>
      <c r="L52" s="111"/>
    </row>
    <row r="53" spans="1:12" ht="21" customHeight="1" x14ac:dyDescent="0.4">
      <c r="D53" s="4"/>
      <c r="E53" s="4"/>
      <c r="F53" s="108" t="s">
        <v>12</v>
      </c>
      <c r="G53" s="108"/>
      <c r="H53" s="108"/>
      <c r="I53" s="108"/>
      <c r="J53" s="108"/>
      <c r="K53" s="108"/>
      <c r="L53" s="108"/>
    </row>
    <row r="54" spans="1:12" x14ac:dyDescent="0.4">
      <c r="D54" s="4"/>
      <c r="E54" s="4"/>
      <c r="F54" s="109" t="s">
        <v>33</v>
      </c>
      <c r="G54" s="109"/>
      <c r="H54" s="109"/>
      <c r="J54" s="113" t="s">
        <v>34</v>
      </c>
      <c r="K54" s="113"/>
      <c r="L54" s="113"/>
    </row>
    <row r="55" spans="1:12" x14ac:dyDescent="0.4">
      <c r="D55" s="66" t="s">
        <v>39</v>
      </c>
      <c r="F55" s="68" t="str">
        <f>+F7</f>
        <v>31 ธันวาคม 2567</v>
      </c>
      <c r="G55" s="71"/>
      <c r="H55" s="68" t="str">
        <f>+H7</f>
        <v>31 ธันวาคม 2566</v>
      </c>
      <c r="J55" s="68" t="str">
        <f>+J7</f>
        <v>31 ธันวาคม 2567</v>
      </c>
      <c r="K55" s="14"/>
      <c r="L55" s="68" t="str">
        <f>+L7</f>
        <v>31 ธันวาคม 2566</v>
      </c>
    </row>
    <row r="56" spans="1:12" s="29" customFormat="1" ht="16.5" x14ac:dyDescent="0.35">
      <c r="F56" s="40"/>
      <c r="G56" s="40"/>
      <c r="H56" s="40"/>
      <c r="I56" s="87"/>
      <c r="J56" s="40"/>
      <c r="K56" s="40"/>
      <c r="L56" s="40"/>
    </row>
    <row r="57" spans="1:12" ht="18" customHeight="1" x14ac:dyDescent="0.4">
      <c r="A57" s="114" t="s">
        <v>7</v>
      </c>
      <c r="B57" s="114"/>
      <c r="C57" s="114"/>
      <c r="F57" s="14"/>
      <c r="G57" s="14"/>
      <c r="H57" s="14"/>
      <c r="J57" s="14"/>
      <c r="K57" s="14"/>
      <c r="L57" s="14"/>
    </row>
    <row r="58" spans="1:12" x14ac:dyDescent="0.4">
      <c r="A58" s="4" t="s">
        <v>48</v>
      </c>
      <c r="F58" s="85"/>
      <c r="G58" s="85"/>
      <c r="H58" s="85"/>
      <c r="I58" s="32"/>
      <c r="J58" s="8"/>
      <c r="K58" s="8"/>
      <c r="L58" s="8"/>
    </row>
    <row r="59" spans="1:12" x14ac:dyDescent="0.4">
      <c r="B59" s="4" t="s">
        <v>155</v>
      </c>
      <c r="D59" s="7">
        <v>18</v>
      </c>
      <c r="F59" s="85">
        <v>220000000</v>
      </c>
      <c r="G59" s="85"/>
      <c r="H59" s="85">
        <v>500000000</v>
      </c>
      <c r="I59" s="32"/>
      <c r="J59" s="8">
        <v>220000000</v>
      </c>
      <c r="K59" s="8"/>
      <c r="L59" s="8">
        <v>500000000</v>
      </c>
    </row>
    <row r="60" spans="1:12" x14ac:dyDescent="0.4">
      <c r="B60" s="4" t="s">
        <v>80</v>
      </c>
      <c r="F60" s="45"/>
      <c r="G60" s="45"/>
      <c r="H60" s="45"/>
      <c r="I60" s="32"/>
      <c r="J60" s="8"/>
      <c r="K60" s="8"/>
      <c r="L60" s="8"/>
    </row>
    <row r="61" spans="1:12" x14ac:dyDescent="0.4">
      <c r="C61" s="4" t="s">
        <v>81</v>
      </c>
      <c r="F61" s="45">
        <v>0</v>
      </c>
      <c r="G61" s="45"/>
      <c r="H61" s="45">
        <v>0</v>
      </c>
      <c r="I61" s="32"/>
      <c r="J61" s="8">
        <v>0</v>
      </c>
      <c r="K61" s="8"/>
      <c r="L61" s="8">
        <v>0</v>
      </c>
    </row>
    <row r="62" spans="1:12" x14ac:dyDescent="0.4">
      <c r="C62" s="4" t="s">
        <v>32</v>
      </c>
      <c r="D62" s="7">
        <v>2.5</v>
      </c>
      <c r="F62" s="45">
        <v>0</v>
      </c>
      <c r="G62" s="45"/>
      <c r="H62" s="45">
        <v>0</v>
      </c>
      <c r="I62" s="32"/>
      <c r="J62" s="8">
        <v>0</v>
      </c>
      <c r="K62" s="8"/>
      <c r="L62" s="8">
        <v>78725230.049999997</v>
      </c>
    </row>
    <row r="63" spans="1:12" x14ac:dyDescent="0.4">
      <c r="B63" s="4" t="s">
        <v>168</v>
      </c>
      <c r="F63" s="45"/>
      <c r="G63" s="45"/>
      <c r="H63" s="45"/>
      <c r="I63" s="32"/>
      <c r="J63" s="8"/>
      <c r="K63" s="8"/>
      <c r="L63" s="8"/>
    </row>
    <row r="64" spans="1:12" x14ac:dyDescent="0.4">
      <c r="C64" s="4" t="s">
        <v>35</v>
      </c>
      <c r="D64" s="7">
        <v>19</v>
      </c>
      <c r="F64" s="45">
        <v>41045685.57</v>
      </c>
      <c r="G64" s="45"/>
      <c r="H64" s="45">
        <v>57276548.379999995</v>
      </c>
      <c r="I64" s="32"/>
      <c r="J64" s="8">
        <v>39327409.770000003</v>
      </c>
      <c r="K64" s="8"/>
      <c r="L64" s="8">
        <v>56510221.539999992</v>
      </c>
    </row>
    <row r="65" spans="1:12" x14ac:dyDescent="0.4">
      <c r="C65" s="4" t="s">
        <v>32</v>
      </c>
      <c r="D65" s="7">
        <v>2.6</v>
      </c>
      <c r="F65" s="45">
        <v>0</v>
      </c>
      <c r="G65" s="45"/>
      <c r="H65" s="45">
        <v>0</v>
      </c>
      <c r="I65" s="32"/>
      <c r="J65" s="8">
        <v>1203996.25</v>
      </c>
      <c r="K65" s="8"/>
      <c r="L65" s="8">
        <v>0</v>
      </c>
    </row>
    <row r="66" spans="1:12" x14ac:dyDescent="0.4">
      <c r="B66" s="4" t="s">
        <v>178</v>
      </c>
      <c r="F66" s="45"/>
      <c r="G66" s="45"/>
      <c r="H66" s="45"/>
      <c r="I66" s="32"/>
      <c r="J66" s="8"/>
      <c r="K66" s="8"/>
      <c r="L66" s="8"/>
    </row>
    <row r="67" spans="1:12" x14ac:dyDescent="0.4">
      <c r="C67" s="4" t="s">
        <v>32</v>
      </c>
      <c r="D67" s="7">
        <v>2.7</v>
      </c>
      <c r="F67" s="45">
        <v>0</v>
      </c>
      <c r="G67" s="45"/>
      <c r="H67" s="45">
        <v>0</v>
      </c>
      <c r="I67" s="32"/>
      <c r="J67" s="8">
        <v>6000000</v>
      </c>
      <c r="K67" s="8"/>
      <c r="L67" s="8">
        <v>15000000</v>
      </c>
    </row>
    <row r="68" spans="1:12" x14ac:dyDescent="0.4">
      <c r="B68" s="4" t="s">
        <v>89</v>
      </c>
      <c r="F68" s="45">
        <v>0</v>
      </c>
      <c r="G68" s="45"/>
      <c r="H68" s="45">
        <v>11556218.139999999</v>
      </c>
      <c r="I68" s="32"/>
      <c r="J68" s="45">
        <v>0</v>
      </c>
      <c r="K68" s="45"/>
      <c r="L68" s="45">
        <v>11556218.139999999</v>
      </c>
    </row>
    <row r="69" spans="1:12" x14ac:dyDescent="0.4">
      <c r="B69" s="4" t="s">
        <v>180</v>
      </c>
      <c r="F69" s="45"/>
      <c r="G69" s="45"/>
      <c r="H69" s="45"/>
      <c r="I69" s="32"/>
      <c r="J69" s="45"/>
      <c r="K69" s="45"/>
      <c r="L69" s="45"/>
    </row>
    <row r="70" spans="1:12" x14ac:dyDescent="0.4">
      <c r="C70" s="4" t="s">
        <v>181</v>
      </c>
      <c r="D70" s="7">
        <v>20</v>
      </c>
      <c r="F70" s="45">
        <v>474599.76</v>
      </c>
      <c r="G70" s="45"/>
      <c r="H70" s="45">
        <v>800022.98</v>
      </c>
      <c r="I70" s="32"/>
      <c r="J70" s="45">
        <v>474599.76</v>
      </c>
      <c r="K70" s="45"/>
      <c r="L70" s="45">
        <v>800022.98</v>
      </c>
    </row>
    <row r="71" spans="1:12" x14ac:dyDescent="0.4">
      <c r="B71" s="4" t="s">
        <v>49</v>
      </c>
      <c r="F71" s="45"/>
      <c r="G71" s="45"/>
      <c r="H71" s="45"/>
      <c r="I71" s="32"/>
      <c r="J71" s="8"/>
      <c r="K71" s="8"/>
      <c r="L71" s="8"/>
    </row>
    <row r="72" spans="1:12" x14ac:dyDescent="0.4">
      <c r="C72" s="4" t="s">
        <v>82</v>
      </c>
      <c r="F72" s="45">
        <v>3392805.48</v>
      </c>
      <c r="G72" s="45"/>
      <c r="H72" s="45">
        <v>2929011.21</v>
      </c>
      <c r="I72" s="85"/>
      <c r="J72" s="45">
        <v>3392805.48</v>
      </c>
      <c r="K72" s="45"/>
      <c r="L72" s="45">
        <v>1703996.16</v>
      </c>
    </row>
    <row r="73" spans="1:12" x14ac:dyDescent="0.4">
      <c r="C73" s="4" t="s">
        <v>43</v>
      </c>
      <c r="F73" s="45">
        <v>1304910.02</v>
      </c>
      <c r="G73" s="45"/>
      <c r="H73" s="45">
        <v>3773340.5999999996</v>
      </c>
      <c r="I73" s="32"/>
      <c r="J73" s="8">
        <v>1271980.8799999999</v>
      </c>
      <c r="K73" s="8"/>
      <c r="L73" s="8">
        <v>3739224.26</v>
      </c>
    </row>
    <row r="74" spans="1:12" x14ac:dyDescent="0.4">
      <c r="C74" s="4" t="s">
        <v>93</v>
      </c>
      <c r="F74" s="46">
        <f>SUM(F59:F73)</f>
        <v>266218000.82999998</v>
      </c>
      <c r="G74" s="11"/>
      <c r="H74" s="46">
        <f>SUM(H59:H73)</f>
        <v>576335141.31000006</v>
      </c>
      <c r="I74" s="32"/>
      <c r="J74" s="46">
        <f>SUM(J59:J73)</f>
        <v>271670792.13999999</v>
      </c>
      <c r="K74" s="11"/>
      <c r="L74" s="46">
        <f>SUM(L59:L73)</f>
        <v>668034913.12999988</v>
      </c>
    </row>
    <row r="75" spans="1:12" x14ac:dyDescent="0.4">
      <c r="F75" s="85"/>
      <c r="G75" s="85"/>
      <c r="H75" s="85"/>
      <c r="I75" s="32"/>
      <c r="J75" s="8"/>
      <c r="K75" s="8"/>
      <c r="L75" s="8"/>
    </row>
    <row r="76" spans="1:12" x14ac:dyDescent="0.4">
      <c r="A76" s="4" t="s">
        <v>50</v>
      </c>
      <c r="F76" s="85"/>
      <c r="G76" s="85"/>
      <c r="H76" s="85"/>
      <c r="I76" s="32"/>
      <c r="J76" s="8"/>
      <c r="K76" s="8"/>
      <c r="L76" s="8"/>
    </row>
    <row r="77" spans="1:12" x14ac:dyDescent="0.4">
      <c r="B77" s="4" t="s">
        <v>182</v>
      </c>
      <c r="D77" s="7">
        <v>20</v>
      </c>
      <c r="F77" s="85">
        <v>0</v>
      </c>
      <c r="G77" s="85"/>
      <c r="H77" s="85">
        <v>474599.76</v>
      </c>
      <c r="I77" s="32"/>
      <c r="J77" s="8">
        <v>0</v>
      </c>
      <c r="K77" s="8"/>
      <c r="L77" s="8">
        <v>474599.75999999995</v>
      </c>
    </row>
    <row r="78" spans="1:12" x14ac:dyDescent="0.4">
      <c r="B78" s="4" t="s">
        <v>169</v>
      </c>
      <c r="F78" s="85"/>
      <c r="G78" s="85"/>
      <c r="H78" s="85"/>
      <c r="I78" s="32"/>
      <c r="J78" s="8"/>
      <c r="K78" s="8"/>
      <c r="L78" s="8"/>
    </row>
    <row r="79" spans="1:12" x14ac:dyDescent="0.4">
      <c r="C79" s="4" t="s">
        <v>170</v>
      </c>
      <c r="D79" s="7">
        <v>21</v>
      </c>
      <c r="F79" s="45">
        <v>37684847</v>
      </c>
      <c r="G79" s="45"/>
      <c r="H79" s="45">
        <v>35942518</v>
      </c>
      <c r="I79" s="8"/>
      <c r="J79" s="8">
        <v>37684847</v>
      </c>
      <c r="K79" s="8"/>
      <c r="L79" s="8">
        <v>34838513</v>
      </c>
    </row>
    <row r="80" spans="1:12" x14ac:dyDescent="0.4">
      <c r="C80" s="4" t="s">
        <v>16</v>
      </c>
      <c r="F80" s="46">
        <f>SUM(F77:F79)</f>
        <v>37684847</v>
      </c>
      <c r="G80" s="11"/>
      <c r="H80" s="46">
        <f>SUM(H77:H79)</f>
        <v>36417117.759999998</v>
      </c>
      <c r="I80" s="8"/>
      <c r="J80" s="46">
        <f>SUM(J77:J79)</f>
        <v>37684847</v>
      </c>
      <c r="K80" s="11"/>
      <c r="L80" s="46">
        <f>SUM(L77:L79)</f>
        <v>35313112.759999998</v>
      </c>
    </row>
    <row r="81" spans="1:12" x14ac:dyDescent="0.4">
      <c r="F81" s="11"/>
      <c r="G81" s="11"/>
      <c r="H81" s="11"/>
      <c r="I81" s="11"/>
      <c r="J81" s="11"/>
      <c r="K81" s="11"/>
      <c r="L81" s="11"/>
    </row>
    <row r="82" spans="1:12" x14ac:dyDescent="0.4">
      <c r="C82" s="4" t="s">
        <v>17</v>
      </c>
      <c r="F82" s="50">
        <f>+F80+F74</f>
        <v>303902847.82999998</v>
      </c>
      <c r="G82" s="11"/>
      <c r="H82" s="50">
        <f>+H80+H74</f>
        <v>612752259.07000005</v>
      </c>
      <c r="I82" s="32"/>
      <c r="J82" s="50">
        <f>+J80+J74</f>
        <v>309355639.13999999</v>
      </c>
      <c r="K82" s="11"/>
      <c r="L82" s="50">
        <f>+L80+L74</f>
        <v>703348025.88999987</v>
      </c>
    </row>
    <row r="83" spans="1:12" x14ac:dyDescent="0.4">
      <c r="F83" s="85"/>
      <c r="G83" s="85"/>
      <c r="H83" s="85"/>
      <c r="I83" s="32"/>
      <c r="J83" s="11"/>
      <c r="K83" s="11"/>
      <c r="L83" s="11"/>
    </row>
    <row r="84" spans="1:12" x14ac:dyDescent="0.4">
      <c r="A84" s="4" t="s">
        <v>119</v>
      </c>
      <c r="F84" s="88"/>
      <c r="G84" s="88"/>
      <c r="H84" s="88"/>
      <c r="J84" s="9"/>
      <c r="K84" s="9"/>
      <c r="L84" s="9"/>
    </row>
    <row r="85" spans="1:12" x14ac:dyDescent="0.4">
      <c r="F85" s="88"/>
      <c r="G85" s="88"/>
      <c r="H85" s="88"/>
      <c r="J85" s="9"/>
      <c r="K85" s="9"/>
      <c r="L85" s="9"/>
    </row>
    <row r="86" spans="1:12" x14ac:dyDescent="0.4">
      <c r="F86" s="88"/>
      <c r="G86" s="88"/>
      <c r="H86" s="88"/>
      <c r="J86" s="9"/>
      <c r="K86" s="9"/>
      <c r="L86" s="9"/>
    </row>
    <row r="87" spans="1:12" x14ac:dyDescent="0.4">
      <c r="F87" s="88"/>
      <c r="G87" s="88"/>
      <c r="H87" s="88"/>
      <c r="J87" s="9"/>
      <c r="K87" s="9"/>
      <c r="L87" s="9"/>
    </row>
    <row r="88" spans="1:12" x14ac:dyDescent="0.4">
      <c r="F88" s="88"/>
      <c r="G88" s="88"/>
      <c r="H88" s="88"/>
      <c r="J88" s="9"/>
      <c r="K88" s="9"/>
      <c r="L88" s="9"/>
    </row>
    <row r="89" spans="1:12" x14ac:dyDescent="0.4">
      <c r="F89" s="88"/>
      <c r="G89" s="88"/>
      <c r="H89" s="88"/>
      <c r="J89" s="9"/>
      <c r="K89" s="9"/>
      <c r="L89" s="9"/>
    </row>
    <row r="90" spans="1:12" x14ac:dyDescent="0.4">
      <c r="F90" s="88"/>
      <c r="G90" s="88"/>
      <c r="H90" s="88"/>
      <c r="J90" s="9"/>
      <c r="K90" s="9"/>
      <c r="L90" s="9"/>
    </row>
    <row r="91" spans="1:12" x14ac:dyDescent="0.4">
      <c r="A91" s="7"/>
      <c r="B91" s="12" t="s">
        <v>132</v>
      </c>
      <c r="C91" s="7"/>
      <c r="D91" s="12"/>
      <c r="G91" s="12"/>
      <c r="H91" s="12" t="s">
        <v>131</v>
      </c>
      <c r="I91" s="7"/>
      <c r="J91" s="7"/>
      <c r="K91" s="7"/>
      <c r="L91" s="7"/>
    </row>
    <row r="92" spans="1:12" x14ac:dyDescent="0.4">
      <c r="F92" s="88"/>
      <c r="G92" s="88"/>
      <c r="H92" s="88"/>
      <c r="J92" s="9"/>
      <c r="K92" s="9"/>
      <c r="L92" s="9"/>
    </row>
    <row r="93" spans="1:12" x14ac:dyDescent="0.4">
      <c r="F93" s="88"/>
      <c r="G93" s="88"/>
      <c r="H93" s="88"/>
      <c r="J93" s="9"/>
      <c r="K93" s="9"/>
      <c r="L93" s="9"/>
    </row>
    <row r="94" spans="1:12" x14ac:dyDescent="0.4">
      <c r="A94" s="110"/>
      <c r="B94" s="110"/>
      <c r="C94" s="110"/>
      <c r="D94" s="110"/>
      <c r="E94" s="110"/>
      <c r="F94" s="110"/>
      <c r="G94" s="110"/>
      <c r="H94" s="110"/>
      <c r="I94" s="110"/>
      <c r="J94" s="110"/>
      <c r="K94" s="110"/>
      <c r="L94" s="110"/>
    </row>
    <row r="95" spans="1:12" x14ac:dyDescent="0.4">
      <c r="D95" s="17"/>
      <c r="E95" s="17"/>
      <c r="F95" s="9"/>
      <c r="G95" s="9"/>
      <c r="H95" s="9"/>
      <c r="J95" s="9"/>
      <c r="K95" s="9"/>
      <c r="L95" s="9"/>
    </row>
    <row r="96" spans="1:12" x14ac:dyDescent="0.4">
      <c r="A96" s="111" t="str">
        <f>+A50</f>
        <v>บริษัท บรุ๊คเคอร์ กรุ๊ป จำกัด (มหาชน) และบริษัทย่อย</v>
      </c>
      <c r="B96" s="111"/>
      <c r="C96" s="111"/>
      <c r="D96" s="111"/>
      <c r="E96" s="111"/>
      <c r="F96" s="111"/>
      <c r="G96" s="111"/>
      <c r="H96" s="111"/>
      <c r="I96" s="111"/>
      <c r="J96" s="111"/>
      <c r="K96" s="111"/>
      <c r="L96" s="111"/>
    </row>
    <row r="97" spans="1:12" x14ac:dyDescent="0.4">
      <c r="A97" s="112" t="str">
        <f>+A51</f>
        <v>งบฐานะการเงิน</v>
      </c>
      <c r="B97" s="110"/>
      <c r="C97" s="110"/>
      <c r="D97" s="110"/>
      <c r="E97" s="110"/>
      <c r="F97" s="110"/>
      <c r="G97" s="110"/>
      <c r="H97" s="110"/>
      <c r="I97" s="110"/>
      <c r="J97" s="110"/>
      <c r="K97" s="110"/>
      <c r="L97" s="110"/>
    </row>
    <row r="98" spans="1:12" x14ac:dyDescent="0.4">
      <c r="A98" s="112" t="str">
        <f>+A52</f>
        <v>ณ วันที่ 31 ธันวาคม 2567</v>
      </c>
      <c r="B98" s="110"/>
      <c r="C98" s="110"/>
      <c r="D98" s="110"/>
      <c r="E98" s="110"/>
      <c r="F98" s="110"/>
      <c r="G98" s="110"/>
      <c r="H98" s="110"/>
      <c r="I98" s="110"/>
      <c r="J98" s="110"/>
      <c r="K98" s="110"/>
      <c r="L98" s="110"/>
    </row>
    <row r="99" spans="1:12" x14ac:dyDescent="0.4">
      <c r="F99" s="108" t="s">
        <v>12</v>
      </c>
      <c r="G99" s="108"/>
      <c r="H99" s="108"/>
      <c r="I99" s="108"/>
      <c r="J99" s="108"/>
      <c r="K99" s="108"/>
      <c r="L99" s="108"/>
    </row>
    <row r="100" spans="1:12" x14ac:dyDescent="0.4">
      <c r="F100" s="109" t="s">
        <v>33</v>
      </c>
      <c r="G100" s="109"/>
      <c r="H100" s="109"/>
      <c r="J100" s="113" t="s">
        <v>34</v>
      </c>
      <c r="K100" s="113"/>
      <c r="L100" s="113"/>
    </row>
    <row r="101" spans="1:12" x14ac:dyDescent="0.4">
      <c r="D101" s="66" t="s">
        <v>39</v>
      </c>
      <c r="F101" s="68" t="str">
        <f>+F55</f>
        <v>31 ธันวาคม 2567</v>
      </c>
      <c r="G101" s="71"/>
      <c r="H101" s="68" t="str">
        <f>+H55</f>
        <v>31 ธันวาคม 2566</v>
      </c>
      <c r="J101" s="68" t="str">
        <f>+J55</f>
        <v>31 ธันวาคม 2567</v>
      </c>
      <c r="K101" s="14"/>
      <c r="L101" s="68" t="str">
        <f>+L55</f>
        <v>31 ธันวาคม 2566</v>
      </c>
    </row>
    <row r="102" spans="1:12" s="29" customFormat="1" ht="18" customHeight="1" x14ac:dyDescent="0.35">
      <c r="F102" s="40"/>
      <c r="G102" s="33"/>
      <c r="H102" s="40"/>
      <c r="I102" s="87"/>
      <c r="J102" s="40"/>
      <c r="K102" s="40"/>
      <c r="L102" s="40"/>
    </row>
    <row r="103" spans="1:12" x14ac:dyDescent="0.4">
      <c r="A103" s="4" t="s">
        <v>110</v>
      </c>
      <c r="F103" s="5"/>
      <c r="G103" s="5"/>
      <c r="H103" s="5"/>
    </row>
    <row r="104" spans="1:12" x14ac:dyDescent="0.4">
      <c r="B104" s="4" t="s">
        <v>148</v>
      </c>
      <c r="F104" s="5"/>
      <c r="G104" s="5"/>
      <c r="H104" s="5"/>
      <c r="J104" s="9"/>
      <c r="K104" s="9"/>
      <c r="L104" s="9"/>
    </row>
    <row r="105" spans="1:12" x14ac:dyDescent="0.4">
      <c r="B105" s="4" t="s">
        <v>36</v>
      </c>
      <c r="F105" s="5"/>
      <c r="G105" s="5"/>
      <c r="H105" s="5"/>
      <c r="J105" s="9"/>
      <c r="K105" s="9"/>
      <c r="L105" s="9"/>
    </row>
    <row r="106" spans="1:12" ht="18.75" thickBot="1" x14ac:dyDescent="0.45">
      <c r="C106" s="89" t="s">
        <v>195</v>
      </c>
      <c r="D106" s="7">
        <v>25</v>
      </c>
      <c r="F106" s="90">
        <v>0</v>
      </c>
      <c r="G106" s="85"/>
      <c r="H106" s="90">
        <v>1644604486.8699999</v>
      </c>
      <c r="I106" s="32"/>
      <c r="J106" s="90">
        <v>0</v>
      </c>
      <c r="K106" s="85"/>
      <c r="L106" s="90">
        <v>1644604486.8699999</v>
      </c>
    </row>
    <row r="107" spans="1:12" ht="19.5" thickTop="1" thickBot="1" x14ac:dyDescent="0.45">
      <c r="C107" s="89" t="s">
        <v>215</v>
      </c>
      <c r="D107" s="7">
        <v>25</v>
      </c>
      <c r="F107" s="90">
        <v>1657854486.8800001</v>
      </c>
      <c r="G107" s="85"/>
      <c r="H107" s="90">
        <v>0</v>
      </c>
      <c r="I107" s="32"/>
      <c r="J107" s="90">
        <v>1657854486.8800001</v>
      </c>
      <c r="K107" s="85"/>
      <c r="L107" s="90">
        <v>0</v>
      </c>
    </row>
    <row r="108" spans="1:12" ht="18.75" thickTop="1" x14ac:dyDescent="0.4">
      <c r="B108" s="4" t="s">
        <v>37</v>
      </c>
      <c r="F108" s="85"/>
      <c r="G108" s="85"/>
      <c r="H108" s="85"/>
      <c r="I108" s="32"/>
      <c r="J108" s="8"/>
      <c r="K108" s="8"/>
      <c r="L108" s="85"/>
    </row>
    <row r="109" spans="1:12" x14ac:dyDescent="0.4">
      <c r="C109" s="89" t="s">
        <v>212</v>
      </c>
      <c r="D109" s="7">
        <v>25</v>
      </c>
      <c r="F109" s="8">
        <v>0</v>
      </c>
      <c r="G109" s="8"/>
      <c r="H109" s="8">
        <v>1164401069.76</v>
      </c>
      <c r="I109" s="8"/>
      <c r="J109" s="8">
        <v>0</v>
      </c>
      <c r="K109" s="8"/>
      <c r="L109" s="8">
        <v>1164401069.76</v>
      </c>
    </row>
    <row r="110" spans="1:12" x14ac:dyDescent="0.4">
      <c r="C110" s="89" t="s">
        <v>216</v>
      </c>
      <c r="D110" s="7">
        <v>25</v>
      </c>
      <c r="F110" s="8">
        <v>1350102558.8800001</v>
      </c>
      <c r="G110" s="8"/>
      <c r="H110" s="8">
        <v>0</v>
      </c>
      <c r="I110" s="8"/>
      <c r="J110" s="8">
        <v>1350102558.8800001</v>
      </c>
      <c r="K110" s="8"/>
      <c r="L110" s="8">
        <v>0</v>
      </c>
    </row>
    <row r="111" spans="1:12" x14ac:dyDescent="0.4">
      <c r="B111" s="4" t="s">
        <v>149</v>
      </c>
      <c r="C111" s="89"/>
      <c r="D111" s="7">
        <v>25</v>
      </c>
      <c r="F111" s="8">
        <f>+เปลี่ยนแปลงรวม!F32</f>
        <v>1344904738.72</v>
      </c>
      <c r="G111" s="8"/>
      <c r="H111" s="8">
        <v>688264273.17000008</v>
      </c>
      <c r="I111" s="32"/>
      <c r="J111" s="8">
        <f>+เปลี่ยนแปลงเฉพาะ!F33</f>
        <v>1344904738.72</v>
      </c>
      <c r="K111" s="8"/>
      <c r="L111" s="8">
        <v>688264273.17000008</v>
      </c>
    </row>
    <row r="112" spans="1:12" x14ac:dyDescent="0.4">
      <c r="B112" s="4" t="s">
        <v>53</v>
      </c>
      <c r="F112" s="85"/>
      <c r="G112" s="85"/>
      <c r="H112" s="85"/>
      <c r="I112" s="32"/>
      <c r="J112" s="8"/>
      <c r="K112" s="8"/>
      <c r="L112" s="85"/>
    </row>
    <row r="113" spans="1:12" x14ac:dyDescent="0.4">
      <c r="C113" s="4" t="s">
        <v>38</v>
      </c>
      <c r="D113" s="7">
        <v>27</v>
      </c>
      <c r="F113" s="45">
        <f>+เปลี่ยนแปลงรวม!N32</f>
        <v>111952161.69</v>
      </c>
      <c r="G113" s="45"/>
      <c r="H113" s="45">
        <v>107803033.52</v>
      </c>
      <c r="I113" s="32"/>
      <c r="J113" s="45">
        <f>เปลี่ยนแปลงเฉพาะ!P33</f>
        <v>111952161.69</v>
      </c>
      <c r="K113" s="45"/>
      <c r="L113" s="45">
        <v>107803033.52</v>
      </c>
    </row>
    <row r="114" spans="1:12" x14ac:dyDescent="0.4">
      <c r="C114" s="4" t="s">
        <v>3</v>
      </c>
      <c r="D114" s="16"/>
      <c r="F114" s="11">
        <f>เปลี่ยนแปลงรวม!P32</f>
        <v>822100957.76000011</v>
      </c>
      <c r="G114" s="11"/>
      <c r="H114" s="11">
        <v>904903721.64000022</v>
      </c>
      <c r="I114" s="32"/>
      <c r="J114" s="11">
        <f>เปลี่ยนแปลงเฉพาะ!R33</f>
        <v>584721503.51000011</v>
      </c>
      <c r="K114" s="11"/>
      <c r="L114" s="11">
        <v>944772321.66999996</v>
      </c>
    </row>
    <row r="115" spans="1:12" x14ac:dyDescent="0.4">
      <c r="B115" s="4" t="s">
        <v>111</v>
      </c>
      <c r="D115" s="16"/>
      <c r="F115" s="50">
        <f>เปลี่ยนแปลงรวม!V32</f>
        <v>6366700.7300000004</v>
      </c>
      <c r="G115" s="11"/>
      <c r="H115" s="50">
        <v>7757018.6100000013</v>
      </c>
      <c r="I115" s="32"/>
      <c r="J115" s="50">
        <v>0</v>
      </c>
      <c r="K115" s="11"/>
      <c r="L115" s="50">
        <v>0</v>
      </c>
    </row>
    <row r="116" spans="1:12" x14ac:dyDescent="0.4">
      <c r="C116" s="4" t="s">
        <v>107</v>
      </c>
      <c r="F116" s="8">
        <f>SUM(F109:F115)</f>
        <v>3635427117.7800007</v>
      </c>
      <c r="G116" s="8"/>
      <c r="H116" s="8">
        <f>SUM(H109:H115)</f>
        <v>2873129116.7000003</v>
      </c>
      <c r="I116" s="32"/>
      <c r="J116" s="8">
        <f>SUM(J109:J115)</f>
        <v>3391680962.8000007</v>
      </c>
      <c r="K116" s="8"/>
      <c r="L116" s="8">
        <f>SUM(L109:L115)</f>
        <v>2905240698.1199999</v>
      </c>
    </row>
    <row r="117" spans="1:12" x14ac:dyDescent="0.4">
      <c r="B117" s="4" t="s">
        <v>94</v>
      </c>
      <c r="F117" s="91">
        <f>เปลี่ยนแปลงรวม!Z32</f>
        <v>62140406.899999999</v>
      </c>
      <c r="G117" s="85"/>
      <c r="H117" s="91">
        <v>62559877.349999987</v>
      </c>
      <c r="I117" s="32"/>
      <c r="J117" s="50">
        <v>0</v>
      </c>
      <c r="K117" s="11"/>
      <c r="L117" s="91">
        <v>0</v>
      </c>
    </row>
    <row r="118" spans="1:12" x14ac:dyDescent="0.4">
      <c r="C118" s="4" t="s">
        <v>112</v>
      </c>
      <c r="F118" s="8">
        <f>+F117+F116</f>
        <v>3697567524.6800008</v>
      </c>
      <c r="G118" s="8"/>
      <c r="H118" s="8">
        <f>+H117+H116</f>
        <v>2935688994.0500002</v>
      </c>
      <c r="I118" s="32"/>
      <c r="J118" s="8">
        <f>+J117+J116</f>
        <v>3391680962.8000007</v>
      </c>
      <c r="K118" s="8"/>
      <c r="L118" s="8">
        <f>+L117+L116</f>
        <v>2905240698.1199999</v>
      </c>
    </row>
    <row r="119" spans="1:12" ht="18.75" thickBot="1" x14ac:dyDescent="0.45">
      <c r="A119" s="4" t="s">
        <v>113</v>
      </c>
      <c r="F119" s="47">
        <f>+F118+F82</f>
        <v>4001470372.5100007</v>
      </c>
      <c r="G119" s="11"/>
      <c r="H119" s="47">
        <f>+H118+H82</f>
        <v>3548441253.1200004</v>
      </c>
      <c r="I119" s="32"/>
      <c r="J119" s="47">
        <f>+J118+J82</f>
        <v>3701036601.9400005</v>
      </c>
      <c r="K119" s="11"/>
      <c r="L119" s="47">
        <f>+L118+L82</f>
        <v>3608588724.0099998</v>
      </c>
    </row>
    <row r="120" spans="1:12" ht="18.75" thickTop="1" x14ac:dyDescent="0.4">
      <c r="F120" s="11"/>
      <c r="G120" s="11"/>
      <c r="H120" s="11"/>
      <c r="I120" s="32"/>
      <c r="J120" s="11"/>
      <c r="K120" s="11"/>
      <c r="L120" s="11"/>
    </row>
    <row r="121" spans="1:12" x14ac:dyDescent="0.4">
      <c r="A121" s="4" t="s">
        <v>119</v>
      </c>
      <c r="F121" s="48"/>
      <c r="G121" s="48"/>
      <c r="H121" s="48"/>
      <c r="I121" s="32"/>
      <c r="J121" s="8"/>
      <c r="K121" s="8"/>
      <c r="L121" s="8"/>
    </row>
    <row r="122" spans="1:12" x14ac:dyDescent="0.4">
      <c r="F122" s="17"/>
      <c r="G122" s="17"/>
      <c r="H122" s="17"/>
      <c r="J122" s="17"/>
      <c r="K122" s="17"/>
      <c r="L122" s="17"/>
    </row>
    <row r="123" spans="1:12" x14ac:dyDescent="0.4">
      <c r="F123" s="17"/>
      <c r="G123" s="17"/>
      <c r="H123" s="17"/>
      <c r="J123" s="17"/>
      <c r="K123" s="17"/>
      <c r="L123" s="17"/>
    </row>
    <row r="124" spans="1:12" x14ac:dyDescent="0.4">
      <c r="F124" s="17"/>
      <c r="G124" s="17"/>
      <c r="H124" s="17"/>
      <c r="J124" s="17"/>
      <c r="K124" s="17"/>
      <c r="L124" s="17"/>
    </row>
    <row r="125" spans="1:12" x14ac:dyDescent="0.4">
      <c r="F125" s="17"/>
      <c r="G125" s="17"/>
      <c r="H125" s="17"/>
      <c r="J125" s="17"/>
      <c r="K125" s="17"/>
      <c r="L125" s="17"/>
    </row>
    <row r="126" spans="1:12" x14ac:dyDescent="0.4">
      <c r="F126" s="17"/>
      <c r="G126" s="17"/>
      <c r="H126" s="17"/>
      <c r="J126" s="17"/>
      <c r="K126" s="17"/>
      <c r="L126" s="17"/>
    </row>
    <row r="128" spans="1:12" x14ac:dyDescent="0.4">
      <c r="F128" s="17"/>
      <c r="G128" s="17"/>
      <c r="H128" s="17"/>
      <c r="J128" s="17"/>
      <c r="K128" s="17"/>
      <c r="L128" s="17"/>
    </row>
    <row r="129" spans="1:12" x14ac:dyDescent="0.4">
      <c r="F129" s="17"/>
      <c r="G129" s="17"/>
      <c r="H129" s="17"/>
      <c r="J129" s="17"/>
      <c r="K129" s="17"/>
      <c r="L129" s="17"/>
    </row>
    <row r="130" spans="1:12" x14ac:dyDescent="0.4">
      <c r="F130" s="17"/>
      <c r="G130" s="17"/>
      <c r="H130" s="17"/>
      <c r="J130" s="17"/>
      <c r="K130" s="17"/>
      <c r="L130" s="17"/>
    </row>
    <row r="131" spans="1:12" x14ac:dyDescent="0.4">
      <c r="F131" s="17"/>
      <c r="G131" s="17"/>
      <c r="H131" s="17"/>
      <c r="J131" s="17"/>
      <c r="K131" s="17"/>
      <c r="L131" s="17"/>
    </row>
    <row r="132" spans="1:12" x14ac:dyDescent="0.4">
      <c r="A132" s="7"/>
      <c r="B132" s="12" t="s">
        <v>132</v>
      </c>
      <c r="C132" s="7"/>
      <c r="D132" s="12"/>
      <c r="G132" s="12"/>
      <c r="H132" s="12" t="s">
        <v>131</v>
      </c>
      <c r="I132" s="7"/>
      <c r="J132" s="7"/>
      <c r="K132" s="7"/>
      <c r="L132" s="7"/>
    </row>
    <row r="133" spans="1:12" ht="18" customHeight="1" x14ac:dyDescent="0.4">
      <c r="J133" s="9"/>
      <c r="K133" s="9"/>
      <c r="L133" s="9"/>
    </row>
    <row r="134" spans="1:12" x14ac:dyDescent="0.4">
      <c r="A134" s="7"/>
      <c r="B134" s="12"/>
      <c r="C134" s="7"/>
      <c r="D134" s="12"/>
      <c r="F134" s="12"/>
      <c r="G134" s="12"/>
      <c r="H134" s="12"/>
      <c r="I134" s="7"/>
      <c r="J134" s="7"/>
      <c r="K134" s="7"/>
      <c r="L134" s="7"/>
    </row>
    <row r="135" spans="1:12" x14ac:dyDescent="0.4">
      <c r="A135" s="7"/>
      <c r="B135" s="12"/>
      <c r="C135" s="7"/>
      <c r="D135" s="12"/>
      <c r="F135" s="12"/>
      <c r="G135" s="12"/>
      <c r="H135" s="12"/>
      <c r="I135" s="7"/>
      <c r="J135" s="7"/>
      <c r="K135" s="7"/>
      <c r="L135" s="7"/>
    </row>
    <row r="136" spans="1:12" x14ac:dyDescent="0.4">
      <c r="A136" s="7"/>
      <c r="B136" s="12"/>
      <c r="C136" s="7"/>
      <c r="D136" s="12"/>
      <c r="F136" s="12"/>
      <c r="G136" s="12"/>
      <c r="H136" s="12"/>
      <c r="I136" s="7"/>
      <c r="J136" s="7"/>
      <c r="K136" s="7"/>
      <c r="L136" s="7"/>
    </row>
    <row r="137" spans="1:12" ht="16.5" customHeight="1" x14ac:dyDescent="0.4">
      <c r="A137" s="110"/>
      <c r="B137" s="110"/>
      <c r="C137" s="110"/>
      <c r="D137" s="110"/>
      <c r="E137" s="110"/>
      <c r="F137" s="110"/>
      <c r="G137" s="110"/>
      <c r="H137" s="110"/>
      <c r="I137" s="110"/>
      <c r="J137" s="110"/>
      <c r="K137" s="110"/>
      <c r="L137" s="110"/>
    </row>
    <row r="138" spans="1:12" ht="13.5" customHeight="1" x14ac:dyDescent="0.4">
      <c r="D138" s="7" t="s">
        <v>83</v>
      </c>
      <c r="F138" s="17">
        <f>F119-F42</f>
        <v>0</v>
      </c>
      <c r="G138" s="17"/>
      <c r="H138" s="17">
        <f>H119-H42</f>
        <v>0</v>
      </c>
      <c r="J138" s="17">
        <f>J119-J42</f>
        <v>0</v>
      </c>
      <c r="K138" s="17"/>
      <c r="L138" s="17">
        <f>L119-L42</f>
        <v>0</v>
      </c>
    </row>
    <row r="139" spans="1:12" ht="18" customHeight="1" x14ac:dyDescent="0.4"/>
    <row r="140" spans="1:12" ht="18" customHeight="1" x14ac:dyDescent="0.4"/>
  </sheetData>
  <mergeCells count="23">
    <mergeCell ref="A2:L2"/>
    <mergeCell ref="A3:L3"/>
    <mergeCell ref="F5:L5"/>
    <mergeCell ref="F6:H6"/>
    <mergeCell ref="J6:L6"/>
    <mergeCell ref="A4:L4"/>
    <mergeCell ref="A8:C8"/>
    <mergeCell ref="A50:L50"/>
    <mergeCell ref="A52:L52"/>
    <mergeCell ref="A98:L98"/>
    <mergeCell ref="A57:C57"/>
    <mergeCell ref="A96:L96"/>
    <mergeCell ref="F53:L53"/>
    <mergeCell ref="J54:L54"/>
    <mergeCell ref="F99:L99"/>
    <mergeCell ref="F54:H54"/>
    <mergeCell ref="A48:L48"/>
    <mergeCell ref="A137:L137"/>
    <mergeCell ref="A94:L94"/>
    <mergeCell ref="A51:L51"/>
    <mergeCell ref="A97:L97"/>
    <mergeCell ref="J100:L100"/>
    <mergeCell ref="F100:H100"/>
  </mergeCells>
  <phoneticPr fontId="0" type="noConversion"/>
  <pageMargins left="0.83" right="0.196850393700787" top="0.67" bottom="0" header="0.43" footer="0"/>
  <pageSetup paperSize="9" fitToHeight="4" orientation="portrait" useFirstPageNumber="1" r:id="rId1"/>
  <headerFooter alignWithMargins="0">
    <oddFooter>&amp;C&amp;P</oddFooter>
  </headerFooter>
  <rowBreaks count="2" manualBreakCount="2">
    <brk id="48" max="11" man="1"/>
    <brk id="94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E41"/>
  <sheetViews>
    <sheetView view="pageBreakPreview" topLeftCell="A3" zoomScaleNormal="86" zoomScaleSheetLayoutView="100" workbookViewId="0">
      <selection activeCell="B28" sqref="B28"/>
    </sheetView>
  </sheetViews>
  <sheetFormatPr defaultColWidth="9.140625" defaultRowHeight="18" x14ac:dyDescent="0.4"/>
  <cols>
    <col min="1" max="1" width="39.42578125" style="4" customWidth="1"/>
    <col min="2" max="2" width="6.5703125" style="4" customWidth="1"/>
    <col min="3" max="3" width="0.85546875" style="4" customWidth="1"/>
    <col min="4" max="4" width="13.42578125" style="4" customWidth="1"/>
    <col min="5" max="5" width="1" style="4" customWidth="1"/>
    <col min="6" max="6" width="12.42578125" style="4" bestFit="1" customWidth="1"/>
    <col min="7" max="7" width="1" style="4" hidden="1" customWidth="1"/>
    <col min="8" max="8" width="11.85546875" style="4" hidden="1" customWidth="1"/>
    <col min="9" max="9" width="1" style="4" hidden="1" customWidth="1"/>
    <col min="10" max="10" width="11.85546875" style="4" hidden="1" customWidth="1"/>
    <col min="11" max="11" width="1.140625" style="4" hidden="1" customWidth="1"/>
    <col min="12" max="12" width="11.85546875" style="4" hidden="1" customWidth="1"/>
    <col min="13" max="13" width="1.140625" style="4" customWidth="1"/>
    <col min="14" max="14" width="12" style="4" bestFit="1" customWidth="1"/>
    <col min="15" max="15" width="1.140625" style="4" customWidth="1"/>
    <col min="16" max="16" width="12.85546875" style="4" customWidth="1"/>
    <col min="17" max="17" width="1" style="4" customWidth="1"/>
    <col min="18" max="18" width="13.140625" style="4" customWidth="1"/>
    <col min="19" max="19" width="1" style="4" hidden="1" customWidth="1"/>
    <col min="20" max="20" width="14.85546875" style="4" hidden="1" customWidth="1"/>
    <col min="21" max="21" width="1" style="4" customWidth="1"/>
    <col min="22" max="22" width="13.140625" style="4" customWidth="1"/>
    <col min="23" max="23" width="1" style="4" customWidth="1"/>
    <col min="24" max="24" width="12.85546875" style="4" bestFit="1" customWidth="1"/>
    <col min="25" max="25" width="0.85546875" style="4" customWidth="1"/>
    <col min="26" max="26" width="12.140625" style="4" customWidth="1"/>
    <col min="27" max="27" width="0.85546875" style="4" customWidth="1"/>
    <col min="28" max="28" width="14.140625" style="4" customWidth="1"/>
    <col min="29" max="29" width="11.140625" style="4" hidden="1" customWidth="1"/>
    <col min="30" max="30" width="10.5703125" style="4" customWidth="1"/>
    <col min="31" max="31" width="16.85546875" style="4" customWidth="1"/>
    <col min="32" max="16384" width="9.140625" style="4"/>
  </cols>
  <sheetData>
    <row r="1" spans="1:31" ht="8.25" customHeight="1" x14ac:dyDescent="0.4">
      <c r="Z1" s="115"/>
      <c r="AA1" s="115"/>
      <c r="AB1" s="115"/>
    </row>
    <row r="2" spans="1:31" x14ac:dyDescent="0.4">
      <c r="A2" s="112" t="s">
        <v>51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</row>
    <row r="3" spans="1:31" x14ac:dyDescent="0.4">
      <c r="A3" s="112" t="s">
        <v>232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</row>
    <row r="4" spans="1:31" x14ac:dyDescent="0.4">
      <c r="A4" s="112" t="s">
        <v>33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</row>
    <row r="5" spans="1:31" x14ac:dyDescent="0.4">
      <c r="A5" s="112" t="s">
        <v>208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</row>
    <row r="6" spans="1:31" ht="5.25" customHeight="1" x14ac:dyDescent="0.4">
      <c r="A6" s="15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ht="17.25" customHeight="1" x14ac:dyDescent="0.4">
      <c r="A7" s="15"/>
      <c r="B7" s="3"/>
      <c r="C7" s="3"/>
      <c r="D7" s="116" t="s">
        <v>12</v>
      </c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6"/>
      <c r="Y7" s="116"/>
      <c r="Z7" s="116"/>
      <c r="AA7" s="116"/>
      <c r="AB7" s="116"/>
    </row>
    <row r="8" spans="1:31" x14ac:dyDescent="0.4">
      <c r="D8" s="8"/>
      <c r="E8" s="8"/>
      <c r="F8" s="8"/>
      <c r="G8" s="8"/>
      <c r="H8" s="8"/>
      <c r="I8" s="8"/>
      <c r="J8" s="36" t="s">
        <v>68</v>
      </c>
      <c r="K8" s="17"/>
      <c r="L8" s="17" t="s">
        <v>64</v>
      </c>
      <c r="M8" s="17"/>
      <c r="N8" s="113" t="s">
        <v>18</v>
      </c>
      <c r="O8" s="113"/>
      <c r="P8" s="113"/>
      <c r="Q8" s="71"/>
      <c r="R8" s="117" t="s">
        <v>111</v>
      </c>
      <c r="S8" s="117"/>
      <c r="T8" s="117"/>
      <c r="U8" s="117"/>
      <c r="V8" s="117"/>
      <c r="W8" s="71"/>
      <c r="X8" s="41"/>
      <c r="Y8" s="41"/>
      <c r="Z8" s="41" t="s">
        <v>96</v>
      </c>
    </row>
    <row r="9" spans="1:31" x14ac:dyDescent="0.4">
      <c r="D9" s="8"/>
      <c r="E9" s="8"/>
      <c r="F9" s="17" t="s">
        <v>150</v>
      </c>
      <c r="G9" s="8"/>
      <c r="H9" s="17"/>
      <c r="I9" s="8"/>
      <c r="J9" s="36"/>
      <c r="K9" s="17"/>
      <c r="L9" s="17"/>
      <c r="M9" s="17"/>
      <c r="N9" s="71"/>
      <c r="O9" s="71"/>
      <c r="P9" s="71"/>
      <c r="Q9" s="71"/>
      <c r="R9" s="17" t="s">
        <v>134</v>
      </c>
      <c r="S9" s="71"/>
      <c r="T9" s="63" t="s">
        <v>137</v>
      </c>
      <c r="U9" s="71"/>
      <c r="V9" s="43" t="s">
        <v>102</v>
      </c>
      <c r="W9" s="71"/>
      <c r="X9" s="71" t="s">
        <v>90</v>
      </c>
      <c r="Y9" s="71"/>
      <c r="Z9" s="71" t="s">
        <v>97</v>
      </c>
    </row>
    <row r="10" spans="1:31" x14ac:dyDescent="0.4">
      <c r="D10" s="18" t="s">
        <v>21</v>
      </c>
      <c r="E10" s="18"/>
      <c r="F10" s="17" t="s">
        <v>151</v>
      </c>
      <c r="G10" s="18"/>
      <c r="H10" s="17" t="s">
        <v>64</v>
      </c>
      <c r="I10" s="17"/>
      <c r="J10" s="37" t="s">
        <v>69</v>
      </c>
      <c r="K10" s="17"/>
      <c r="L10" s="17" t="s">
        <v>65</v>
      </c>
      <c r="M10" s="17"/>
      <c r="N10" s="27" t="s">
        <v>22</v>
      </c>
      <c r="O10" s="22"/>
      <c r="P10" s="67"/>
      <c r="Q10" s="67"/>
      <c r="R10" s="7" t="s">
        <v>136</v>
      </c>
      <c r="S10" s="17"/>
      <c r="T10" s="61" t="s">
        <v>138</v>
      </c>
      <c r="U10" s="17"/>
      <c r="V10" s="17" t="s">
        <v>103</v>
      </c>
      <c r="W10" s="67"/>
      <c r="X10" s="71" t="s">
        <v>91</v>
      </c>
      <c r="Y10" s="71"/>
      <c r="Z10" s="71" t="s">
        <v>98</v>
      </c>
    </row>
    <row r="11" spans="1:31" x14ac:dyDescent="0.4">
      <c r="B11" s="66" t="s">
        <v>39</v>
      </c>
      <c r="D11" s="23" t="s">
        <v>23</v>
      </c>
      <c r="E11" s="20"/>
      <c r="F11" s="70" t="s">
        <v>24</v>
      </c>
      <c r="G11" s="20"/>
      <c r="H11" s="70" t="s">
        <v>65</v>
      </c>
      <c r="I11" s="19"/>
      <c r="J11" s="38" t="s">
        <v>70</v>
      </c>
      <c r="K11" s="19"/>
      <c r="L11" s="70"/>
      <c r="M11" s="19"/>
      <c r="N11" s="28" t="s">
        <v>19</v>
      </c>
      <c r="O11" s="22"/>
      <c r="P11" s="68" t="s">
        <v>3</v>
      </c>
      <c r="Q11" s="71"/>
      <c r="R11" s="70" t="s">
        <v>135</v>
      </c>
      <c r="S11" s="19"/>
      <c r="T11" s="62" t="s">
        <v>139</v>
      </c>
      <c r="U11" s="19"/>
      <c r="V11" s="70" t="s">
        <v>110</v>
      </c>
      <c r="W11" s="71"/>
      <c r="X11" s="68"/>
      <c r="Y11" s="71"/>
      <c r="Z11" s="68" t="s">
        <v>99</v>
      </c>
      <c r="AB11" s="66" t="s">
        <v>27</v>
      </c>
      <c r="AE11" s="19"/>
    </row>
    <row r="12" spans="1:31" x14ac:dyDescent="0.4">
      <c r="C12" s="19"/>
      <c r="N12" s="71"/>
      <c r="O12" s="19"/>
      <c r="P12" s="25"/>
      <c r="Q12" s="25"/>
      <c r="R12" s="25"/>
      <c r="S12" s="25"/>
      <c r="T12" s="25"/>
      <c r="U12" s="25"/>
      <c r="V12" s="25"/>
      <c r="W12" s="25"/>
      <c r="X12" s="25"/>
      <c r="Y12" s="20"/>
      <c r="Z12" s="20"/>
      <c r="AB12" s="25"/>
    </row>
    <row r="13" spans="1:31" x14ac:dyDescent="0.4">
      <c r="A13" s="4" t="s">
        <v>192</v>
      </c>
      <c r="D13" s="11">
        <v>1164401069.76</v>
      </c>
      <c r="E13" s="11"/>
      <c r="F13" s="11">
        <v>688264273.17000008</v>
      </c>
      <c r="G13" s="11"/>
      <c r="H13" s="11">
        <v>0</v>
      </c>
      <c r="I13" s="11"/>
      <c r="J13" s="11">
        <v>0</v>
      </c>
      <c r="K13" s="11"/>
      <c r="L13" s="11">
        <v>0</v>
      </c>
      <c r="M13" s="11"/>
      <c r="N13" s="11">
        <v>101508576.81</v>
      </c>
      <c r="O13" s="11"/>
      <c r="P13" s="11">
        <v>640369161.44000018</v>
      </c>
      <c r="Q13" s="11"/>
      <c r="R13" s="11">
        <v>17740596.210000001</v>
      </c>
      <c r="S13" s="11"/>
      <c r="T13" s="11">
        <v>0</v>
      </c>
      <c r="U13" s="11"/>
      <c r="V13" s="11">
        <f>+T13+R13</f>
        <v>17740596.210000001</v>
      </c>
      <c r="W13" s="11"/>
      <c r="X13" s="11">
        <f>SUM(D13:P13)+V13</f>
        <v>2612283677.3900003</v>
      </c>
      <c r="Y13" s="11"/>
      <c r="Z13" s="11">
        <v>62855854.489999987</v>
      </c>
      <c r="AA13" s="32"/>
      <c r="AB13" s="11">
        <f>+X13+Z13</f>
        <v>2675139531.8800001</v>
      </c>
    </row>
    <row r="14" spans="1:31" ht="8.25" customHeight="1" x14ac:dyDescent="0.4"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8"/>
      <c r="AB14" s="11"/>
    </row>
    <row r="15" spans="1:31" x14ac:dyDescent="0.4">
      <c r="A15" s="4" t="s">
        <v>115</v>
      </c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8"/>
      <c r="AB15" s="11"/>
    </row>
    <row r="16" spans="1:31" x14ac:dyDescent="0.4">
      <c r="A16" s="4" t="s">
        <v>133</v>
      </c>
      <c r="B16" s="7">
        <v>24</v>
      </c>
      <c r="D16" s="11">
        <v>0</v>
      </c>
      <c r="E16" s="11"/>
      <c r="F16" s="11">
        <v>0</v>
      </c>
      <c r="G16" s="11"/>
      <c r="H16" s="11">
        <v>0</v>
      </c>
      <c r="I16" s="11"/>
      <c r="J16" s="11"/>
      <c r="K16" s="11"/>
      <c r="L16" s="11"/>
      <c r="M16" s="11"/>
      <c r="N16" s="11">
        <v>0</v>
      </c>
      <c r="O16" s="8"/>
      <c r="P16" s="11">
        <v>-116437235.14</v>
      </c>
      <c r="Q16" s="11"/>
      <c r="R16" s="11">
        <v>0</v>
      </c>
      <c r="S16" s="11"/>
      <c r="T16" s="11">
        <v>0</v>
      </c>
      <c r="U16" s="11"/>
      <c r="V16" s="11">
        <f>+T16+R16</f>
        <v>0</v>
      </c>
      <c r="W16" s="11"/>
      <c r="X16" s="11">
        <f>SUM(D16:P16)+V16</f>
        <v>-116437235.14</v>
      </c>
      <c r="Y16" s="11"/>
      <c r="Z16" s="11">
        <v>0</v>
      </c>
      <c r="AA16" s="8"/>
      <c r="AB16" s="11">
        <f>+X16+Z16</f>
        <v>-116437235.14</v>
      </c>
    </row>
    <row r="17" spans="1:30" x14ac:dyDescent="0.4">
      <c r="A17" s="4" t="s">
        <v>164</v>
      </c>
      <c r="B17" s="7">
        <v>27</v>
      </c>
      <c r="D17" s="11">
        <v>0</v>
      </c>
      <c r="E17" s="11"/>
      <c r="F17" s="11">
        <v>0</v>
      </c>
      <c r="G17" s="11"/>
      <c r="H17" s="11">
        <v>0</v>
      </c>
      <c r="I17" s="11"/>
      <c r="J17" s="11"/>
      <c r="K17" s="11"/>
      <c r="L17" s="11"/>
      <c r="M17" s="11"/>
      <c r="N17" s="11">
        <f>1543436.5+4751020.21</f>
        <v>6294456.71</v>
      </c>
      <c r="O17" s="8"/>
      <c r="P17" s="11">
        <f>-N17</f>
        <v>-6294456.71</v>
      </c>
      <c r="Q17" s="11"/>
      <c r="R17" s="11">
        <v>0</v>
      </c>
      <c r="S17" s="11"/>
      <c r="T17" s="11">
        <v>0</v>
      </c>
      <c r="U17" s="11"/>
      <c r="V17" s="11">
        <f t="shared" ref="V17" si="0">+T17+R17</f>
        <v>0</v>
      </c>
      <c r="W17" s="11"/>
      <c r="X17" s="11">
        <f t="shared" ref="X17" si="1">SUM(D17:P17)+V17</f>
        <v>0</v>
      </c>
      <c r="Y17" s="11"/>
      <c r="Z17" s="11">
        <v>0</v>
      </c>
      <c r="AA17" s="8"/>
      <c r="AB17" s="11">
        <f t="shared" ref="AB17" si="2">+X17+Z17</f>
        <v>0</v>
      </c>
    </row>
    <row r="18" spans="1:30" x14ac:dyDescent="0.4">
      <c r="A18" s="4" t="s">
        <v>123</v>
      </c>
      <c r="B18" s="7"/>
      <c r="D18" s="11">
        <v>0</v>
      </c>
      <c r="E18" s="11"/>
      <c r="F18" s="11">
        <v>0</v>
      </c>
      <c r="G18" s="11"/>
      <c r="H18" s="11">
        <v>0</v>
      </c>
      <c r="I18" s="11"/>
      <c r="J18" s="11"/>
      <c r="K18" s="11"/>
      <c r="L18" s="11"/>
      <c r="M18" s="11"/>
      <c r="N18" s="11">
        <v>0</v>
      </c>
      <c r="O18" s="11"/>
      <c r="P18" s="11">
        <f>+'งบกำไรขาดทุน Q4_67'!H39</f>
        <v>387266252.05000001</v>
      </c>
      <c r="Q18" s="11"/>
      <c r="R18" s="11">
        <f>+'งบกำไรขาดทุน Q4_67'!H67</f>
        <v>-9983577.5999999996</v>
      </c>
      <c r="S18" s="11"/>
      <c r="T18" s="11">
        <v>0</v>
      </c>
      <c r="U18" s="11"/>
      <c r="V18" s="11">
        <f>+T18+R18</f>
        <v>-9983577.5999999996</v>
      </c>
      <c r="W18" s="11"/>
      <c r="X18" s="11">
        <f>SUM(D18:P18)+V18</f>
        <v>377282674.44999999</v>
      </c>
      <c r="Y18" s="11"/>
      <c r="Z18" s="11">
        <v>-295977.14</v>
      </c>
      <c r="AA18" s="32"/>
      <c r="AB18" s="11">
        <f>+X18+Z18</f>
        <v>376986697.31</v>
      </c>
    </row>
    <row r="19" spans="1:30" ht="9" customHeight="1" x14ac:dyDescent="0.4">
      <c r="B19" s="7"/>
      <c r="D19" s="50"/>
      <c r="E19" s="11"/>
      <c r="F19" s="50"/>
      <c r="G19" s="32"/>
      <c r="H19" s="50"/>
      <c r="I19" s="11"/>
      <c r="J19" s="11"/>
      <c r="K19" s="11"/>
      <c r="L19" s="11"/>
      <c r="M19" s="11"/>
      <c r="N19" s="50"/>
      <c r="O19" s="48"/>
      <c r="P19" s="50"/>
      <c r="Q19" s="11"/>
      <c r="R19" s="50"/>
      <c r="S19" s="11"/>
      <c r="T19" s="50"/>
      <c r="U19" s="11"/>
      <c r="V19" s="50"/>
      <c r="W19" s="11"/>
      <c r="X19" s="50"/>
      <c r="Y19" s="11"/>
      <c r="Z19" s="50"/>
      <c r="AA19" s="11"/>
      <c r="AB19" s="50"/>
    </row>
    <row r="20" spans="1:30" ht="18.75" thickBot="1" x14ac:dyDescent="0.45">
      <c r="A20" s="4" t="s">
        <v>191</v>
      </c>
      <c r="D20" s="55">
        <f>SUM(D13:D19)</f>
        <v>1164401069.76</v>
      </c>
      <c r="E20" s="11"/>
      <c r="F20" s="55">
        <f>SUM(F13:F19)</f>
        <v>688264273.17000008</v>
      </c>
      <c r="G20" s="8"/>
      <c r="H20" s="55">
        <f>SUM(H13:H19)</f>
        <v>0</v>
      </c>
      <c r="I20" s="11"/>
      <c r="J20" s="55">
        <f>SUM(J13:J19)</f>
        <v>0</v>
      </c>
      <c r="K20" s="11"/>
      <c r="L20" s="55">
        <f>SUM(L13:L19)</f>
        <v>0</v>
      </c>
      <c r="M20" s="11"/>
      <c r="N20" s="55">
        <f>SUM(N13:N19)</f>
        <v>107803033.52</v>
      </c>
      <c r="O20" s="8"/>
      <c r="P20" s="55">
        <f>SUM(P13:P19)</f>
        <v>904903721.64000022</v>
      </c>
      <c r="Q20" s="11"/>
      <c r="R20" s="55">
        <f>SUM(R13:R19)</f>
        <v>7757018.6100000013</v>
      </c>
      <c r="S20" s="11"/>
      <c r="T20" s="55">
        <f>SUM(T13:T19)</f>
        <v>0</v>
      </c>
      <c r="U20" s="11"/>
      <c r="V20" s="55">
        <f>SUM(V13:V19)</f>
        <v>7757018.6100000013</v>
      </c>
      <c r="W20" s="11"/>
      <c r="X20" s="55">
        <f>SUM(X13:X19)</f>
        <v>2873129116.7000003</v>
      </c>
      <c r="Y20" s="11"/>
      <c r="Z20" s="55">
        <f>SUM(Z13:Z19)</f>
        <v>62559877.349999987</v>
      </c>
      <c r="AA20" s="32"/>
      <c r="AB20" s="55">
        <f>SUM(AB13:AB19)</f>
        <v>2935688994.0500002</v>
      </c>
    </row>
    <row r="21" spans="1:30" ht="11.25" customHeight="1" thickTop="1" x14ac:dyDescent="0.4">
      <c r="A21" s="44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11"/>
      <c r="Y21" s="32"/>
      <c r="Z21" s="32"/>
      <c r="AA21" s="32"/>
      <c r="AB21" s="32"/>
    </row>
    <row r="22" spans="1:30" x14ac:dyDescent="0.4">
      <c r="A22" s="4" t="s">
        <v>214</v>
      </c>
      <c r="D22" s="11">
        <v>1164401069.76</v>
      </c>
      <c r="E22" s="11"/>
      <c r="F22" s="11">
        <v>688264273.17000008</v>
      </c>
      <c r="G22" s="11"/>
      <c r="H22" s="11">
        <v>0</v>
      </c>
      <c r="I22" s="11"/>
      <c r="J22" s="11">
        <v>0</v>
      </c>
      <c r="K22" s="11"/>
      <c r="L22" s="11">
        <v>0</v>
      </c>
      <c r="M22" s="11"/>
      <c r="N22" s="11">
        <v>107803033.52</v>
      </c>
      <c r="O22" s="11"/>
      <c r="P22" s="11">
        <v>904903721.63999999</v>
      </c>
      <c r="Q22" s="11"/>
      <c r="R22" s="11">
        <v>7757018.6100000003</v>
      </c>
      <c r="S22" s="11"/>
      <c r="T22" s="11">
        <v>0</v>
      </c>
      <c r="U22" s="11"/>
      <c r="V22" s="11">
        <f>+T22+R22</f>
        <v>7757018.6100000003</v>
      </c>
      <c r="W22" s="11"/>
      <c r="X22" s="11">
        <f>SUM(D22:P22)+V22</f>
        <v>2873129116.7000003</v>
      </c>
      <c r="Y22" s="11"/>
      <c r="Z22" s="11">
        <v>62559877.350000001</v>
      </c>
      <c r="AA22" s="32"/>
      <c r="AB22" s="11">
        <f>+X22+Z22</f>
        <v>2935688994.0500002</v>
      </c>
      <c r="AD22" s="44">
        <f>AB22-'งบฐานะการเงิน Q4_67'!H118</f>
        <v>0</v>
      </c>
    </row>
    <row r="23" spans="1:30" ht="7.5" customHeight="1" x14ac:dyDescent="0.4"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8"/>
      <c r="AB23" s="11"/>
    </row>
    <row r="24" spans="1:30" x14ac:dyDescent="0.4">
      <c r="A24" s="4" t="s">
        <v>115</v>
      </c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8"/>
      <c r="AB24" s="11"/>
    </row>
    <row r="25" spans="1:30" x14ac:dyDescent="0.4">
      <c r="A25" s="4" t="s">
        <v>163</v>
      </c>
      <c r="B25" s="7">
        <v>25</v>
      </c>
      <c r="D25" s="11">
        <v>185701489.12</v>
      </c>
      <c r="E25" s="11"/>
      <c r="F25" s="11">
        <v>656640465.54999995</v>
      </c>
      <c r="G25" s="11"/>
      <c r="H25" s="11">
        <v>0</v>
      </c>
      <c r="I25" s="11"/>
      <c r="J25" s="11"/>
      <c r="K25" s="11"/>
      <c r="L25" s="11"/>
      <c r="M25" s="11"/>
      <c r="N25" s="11">
        <v>0</v>
      </c>
      <c r="O25" s="8"/>
      <c r="P25" s="11">
        <v>0</v>
      </c>
      <c r="Q25" s="11"/>
      <c r="R25" s="11">
        <v>0</v>
      </c>
      <c r="S25" s="11"/>
      <c r="T25" s="11">
        <v>0</v>
      </c>
      <c r="U25" s="11"/>
      <c r="V25" s="11">
        <f t="shared" ref="V25" si="3">+T25+R25</f>
        <v>0</v>
      </c>
      <c r="W25" s="11"/>
      <c r="X25" s="11">
        <f t="shared" ref="X25" si="4">SUM(D25:P25)+V25</f>
        <v>842341954.66999996</v>
      </c>
      <c r="Y25" s="11"/>
      <c r="Z25" s="11">
        <v>0</v>
      </c>
      <c r="AA25" s="8"/>
      <c r="AB25" s="11">
        <f t="shared" ref="AB25" si="5">+X25+Z25</f>
        <v>842341954.66999996</v>
      </c>
    </row>
    <row r="26" spans="1:30" x14ac:dyDescent="0.4">
      <c r="A26" s="4" t="s">
        <v>133</v>
      </c>
      <c r="B26" s="7">
        <v>24</v>
      </c>
      <c r="D26" s="11">
        <v>0</v>
      </c>
      <c r="E26" s="11"/>
      <c r="F26" s="11">
        <v>0</v>
      </c>
      <c r="G26" s="11"/>
      <c r="H26" s="11">
        <v>0</v>
      </c>
      <c r="I26" s="11"/>
      <c r="J26" s="11"/>
      <c r="K26" s="11"/>
      <c r="L26" s="11"/>
      <c r="M26" s="11"/>
      <c r="N26" s="11">
        <v>0</v>
      </c>
      <c r="O26" s="8"/>
      <c r="P26" s="11">
        <v>-247731674.69</v>
      </c>
      <c r="Q26" s="11"/>
      <c r="R26" s="11">
        <v>0</v>
      </c>
      <c r="S26" s="11"/>
      <c r="T26" s="11">
        <v>0</v>
      </c>
      <c r="U26" s="11"/>
      <c r="V26" s="11">
        <f>+T26+R26</f>
        <v>0</v>
      </c>
      <c r="W26" s="11"/>
      <c r="X26" s="11">
        <f>SUM(D26:P26)+V26</f>
        <v>-247731674.69</v>
      </c>
      <c r="Y26" s="11"/>
      <c r="Z26" s="11">
        <v>0</v>
      </c>
      <c r="AA26" s="8"/>
      <c r="AB26" s="11">
        <f>+X26+Z26</f>
        <v>-247731674.69</v>
      </c>
    </row>
    <row r="27" spans="1:30" x14ac:dyDescent="0.4">
      <c r="A27" s="4" t="s">
        <v>164</v>
      </c>
      <c r="B27" s="7">
        <v>27</v>
      </c>
      <c r="D27" s="11">
        <v>0</v>
      </c>
      <c r="E27" s="11"/>
      <c r="F27" s="11">
        <v>0</v>
      </c>
      <c r="G27" s="11"/>
      <c r="H27" s="11">
        <v>0</v>
      </c>
      <c r="I27" s="11"/>
      <c r="J27" s="11"/>
      <c r="K27" s="11"/>
      <c r="L27" s="11"/>
      <c r="M27" s="11"/>
      <c r="N27" s="11">
        <v>4149128.17</v>
      </c>
      <c r="O27" s="8"/>
      <c r="P27" s="11">
        <f>-N27</f>
        <v>-4149128.17</v>
      </c>
      <c r="Q27" s="11"/>
      <c r="R27" s="11">
        <v>0</v>
      </c>
      <c r="S27" s="11"/>
      <c r="T27" s="11">
        <v>0</v>
      </c>
      <c r="U27" s="11"/>
      <c r="V27" s="11">
        <f t="shared" ref="V27" si="6">+T27+R27</f>
        <v>0</v>
      </c>
      <c r="W27" s="11"/>
      <c r="X27" s="11">
        <f t="shared" ref="X27" si="7">SUM(D27:P27)+V27</f>
        <v>0</v>
      </c>
      <c r="Y27" s="11"/>
      <c r="Z27" s="11">
        <v>0</v>
      </c>
      <c r="AA27" s="8"/>
      <c r="AB27" s="11">
        <f t="shared" ref="AB27" si="8">+X27+Z27</f>
        <v>0</v>
      </c>
    </row>
    <row r="28" spans="1:30" x14ac:dyDescent="0.4">
      <c r="A28" s="4" t="s">
        <v>123</v>
      </c>
      <c r="B28" s="7"/>
      <c r="D28" s="11">
        <v>0</v>
      </c>
      <c r="E28" s="11"/>
      <c r="F28" s="11">
        <v>0</v>
      </c>
      <c r="G28" s="11"/>
      <c r="H28" s="11">
        <v>0</v>
      </c>
      <c r="I28" s="11"/>
      <c r="J28" s="11"/>
      <c r="K28" s="11"/>
      <c r="L28" s="11"/>
      <c r="M28" s="11"/>
      <c r="N28" s="11">
        <v>0</v>
      </c>
      <c r="O28" s="11"/>
      <c r="P28" s="11">
        <f>+'งบกำไรขาดทุน Q4_67'!F39</f>
        <v>169078038.98000002</v>
      </c>
      <c r="Q28" s="11"/>
      <c r="R28" s="11">
        <f>+'งบกำไรขาดทุน Q4_67'!F67</f>
        <v>-1390317.8800000004</v>
      </c>
      <c r="S28" s="11"/>
      <c r="T28" s="11">
        <f>-T30</f>
        <v>0</v>
      </c>
      <c r="U28" s="11"/>
      <c r="V28" s="11">
        <f>+T28+R28</f>
        <v>-1390317.8800000004</v>
      </c>
      <c r="W28" s="11"/>
      <c r="X28" s="11">
        <f>SUM(D28:P28)+V28</f>
        <v>167687721.10000002</v>
      </c>
      <c r="Y28" s="11"/>
      <c r="Z28" s="11">
        <f>+'งบกำไรขาดทุน Q4_67'!F40</f>
        <v>-419470.45</v>
      </c>
      <c r="AA28" s="11"/>
      <c r="AB28" s="11">
        <f>+X28+Z28</f>
        <v>167268250.65000004</v>
      </c>
    </row>
    <row r="29" spans="1:30" hidden="1" x14ac:dyDescent="0.4">
      <c r="A29" s="4" t="s">
        <v>157</v>
      </c>
      <c r="B29" s="7"/>
      <c r="D29" s="11"/>
      <c r="E29" s="11"/>
      <c r="F29" s="11"/>
      <c r="G29" s="8"/>
      <c r="H29" s="11"/>
      <c r="I29" s="11"/>
      <c r="J29" s="11"/>
      <c r="K29" s="11"/>
      <c r="L29" s="11"/>
      <c r="M29" s="11"/>
      <c r="N29" s="11"/>
      <c r="O29" s="8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32"/>
      <c r="AB29" s="11"/>
    </row>
    <row r="30" spans="1:30" hidden="1" x14ac:dyDescent="0.4">
      <c r="A30" s="4" t="s">
        <v>158</v>
      </c>
      <c r="B30" s="7"/>
      <c r="D30" s="11">
        <v>0</v>
      </c>
      <c r="E30" s="11"/>
      <c r="F30" s="11">
        <v>0</v>
      </c>
      <c r="G30" s="11"/>
      <c r="H30" s="11">
        <v>0</v>
      </c>
      <c r="I30" s="11"/>
      <c r="J30" s="11"/>
      <c r="K30" s="11"/>
      <c r="L30" s="11"/>
      <c r="M30" s="11"/>
      <c r="N30" s="11">
        <v>0</v>
      </c>
      <c r="O30" s="8"/>
      <c r="P30" s="11">
        <v>0</v>
      </c>
      <c r="Q30" s="11"/>
      <c r="R30" s="11">
        <v>0</v>
      </c>
      <c r="S30" s="11"/>
      <c r="T30" s="11">
        <f>-P30</f>
        <v>0</v>
      </c>
      <c r="U30" s="11"/>
      <c r="V30" s="11">
        <f>+T30+R30</f>
        <v>0</v>
      </c>
      <c r="W30" s="11"/>
      <c r="X30" s="11">
        <f>SUM(D30:P30)+V30</f>
        <v>0</v>
      </c>
      <c r="Y30" s="11"/>
      <c r="Z30" s="11">
        <v>0</v>
      </c>
      <c r="AA30" s="8"/>
      <c r="AB30" s="11">
        <f>+X30+Z30</f>
        <v>0</v>
      </c>
    </row>
    <row r="31" spans="1:30" ht="8.25" customHeight="1" x14ac:dyDescent="0.4">
      <c r="B31" s="7"/>
      <c r="D31" s="50"/>
      <c r="E31" s="11"/>
      <c r="F31" s="50"/>
      <c r="G31" s="32"/>
      <c r="H31" s="50"/>
      <c r="I31" s="11"/>
      <c r="J31" s="11"/>
      <c r="K31" s="11"/>
      <c r="L31" s="11"/>
      <c r="M31" s="11"/>
      <c r="N31" s="50"/>
      <c r="O31" s="48"/>
      <c r="P31" s="50"/>
      <c r="Q31" s="11"/>
      <c r="R31" s="50"/>
      <c r="S31" s="11"/>
      <c r="T31" s="50"/>
      <c r="U31" s="11"/>
      <c r="V31" s="50"/>
      <c r="W31" s="11"/>
      <c r="X31" s="50"/>
      <c r="Y31" s="11"/>
      <c r="Z31" s="50"/>
      <c r="AA31" s="11"/>
      <c r="AB31" s="50"/>
    </row>
    <row r="32" spans="1:30" ht="18.75" thickBot="1" x14ac:dyDescent="0.45">
      <c r="A32" s="4" t="s">
        <v>213</v>
      </c>
      <c r="D32" s="55">
        <f>SUM(D22:D31)</f>
        <v>1350102558.8800001</v>
      </c>
      <c r="E32" s="11"/>
      <c r="F32" s="55">
        <f>SUM(F22:F31)</f>
        <v>1344904738.72</v>
      </c>
      <c r="G32" s="8"/>
      <c r="H32" s="55">
        <f>SUM(H22:H31)</f>
        <v>0</v>
      </c>
      <c r="I32" s="11"/>
      <c r="J32" s="55">
        <f>SUM(J22:J31)</f>
        <v>0</v>
      </c>
      <c r="K32" s="11"/>
      <c r="L32" s="55">
        <f>SUM(L22:L31)</f>
        <v>0</v>
      </c>
      <c r="M32" s="11"/>
      <c r="N32" s="55">
        <f>SUM(N22:N31)</f>
        <v>111952161.69</v>
      </c>
      <c r="O32" s="8"/>
      <c r="P32" s="55">
        <f>SUM(P22:P31)</f>
        <v>822100957.76000011</v>
      </c>
      <c r="Q32" s="11"/>
      <c r="R32" s="55">
        <f>SUM(R22:R31)</f>
        <v>6366700.7300000004</v>
      </c>
      <c r="S32" s="11"/>
      <c r="T32" s="55">
        <f>SUM(T22:T31)</f>
        <v>0</v>
      </c>
      <c r="U32" s="11"/>
      <c r="V32" s="55">
        <f>SUM(V22:V31)</f>
        <v>6366700.7300000004</v>
      </c>
      <c r="W32" s="11"/>
      <c r="X32" s="55">
        <f>SUM(X22:X31)</f>
        <v>3635427117.7800002</v>
      </c>
      <c r="Y32" s="11"/>
      <c r="Z32" s="55">
        <f>SUM(Z22:Z31)</f>
        <v>62140406.899999999</v>
      </c>
      <c r="AA32" s="32"/>
      <c r="AB32" s="55">
        <f>SUM(AB22:AB31)</f>
        <v>3697567524.6800003</v>
      </c>
      <c r="AD32" s="44">
        <f>AB32-'งบฐานะการเงิน Q4_67'!F118</f>
        <v>0</v>
      </c>
    </row>
    <row r="33" spans="1:30" ht="8.25" customHeight="1" thickTop="1" x14ac:dyDescent="0.4"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11"/>
      <c r="Y33" s="32"/>
      <c r="Z33" s="32"/>
      <c r="AA33" s="32"/>
      <c r="AB33" s="32"/>
    </row>
    <row r="34" spans="1:30" x14ac:dyDescent="0.4">
      <c r="A34" s="4" t="s">
        <v>119</v>
      </c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8"/>
      <c r="AA34" s="32"/>
      <c r="AB34" s="32"/>
    </row>
    <row r="35" spans="1:30" x14ac:dyDescent="0.4"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8"/>
      <c r="AA35" s="32"/>
      <c r="AB35" s="32"/>
    </row>
    <row r="36" spans="1:30" x14ac:dyDescent="0.4"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8"/>
      <c r="AA36" s="32"/>
      <c r="AB36" s="32"/>
    </row>
    <row r="37" spans="1:30" x14ac:dyDescent="0.4"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</row>
    <row r="38" spans="1:30" x14ac:dyDescent="0.4">
      <c r="Z38" s="8"/>
      <c r="AB38" s="26"/>
    </row>
    <row r="39" spans="1:30" s="1" customFormat="1" x14ac:dyDescent="0.4">
      <c r="B39" s="12" t="s">
        <v>20</v>
      </c>
      <c r="C39" s="7"/>
      <c r="D39" s="12"/>
      <c r="E39" s="7"/>
      <c r="F39" s="7"/>
      <c r="G39" s="7"/>
      <c r="I39" s="12"/>
      <c r="J39" s="12"/>
      <c r="K39" s="12"/>
      <c r="L39" s="12"/>
      <c r="M39" s="12"/>
      <c r="N39" s="7"/>
      <c r="O39" s="7"/>
      <c r="P39" s="7"/>
      <c r="Q39" s="7"/>
      <c r="R39" s="12" t="s">
        <v>20</v>
      </c>
      <c r="S39" s="7"/>
      <c r="U39" s="7"/>
      <c r="V39" s="7"/>
      <c r="W39" s="7"/>
      <c r="X39" s="7"/>
      <c r="Y39" s="7"/>
      <c r="Z39" s="7"/>
      <c r="AA39" s="7"/>
      <c r="AD39" s="2"/>
    </row>
    <row r="40" spans="1:30" s="1" customFormat="1" ht="27" customHeight="1" x14ac:dyDescent="0.4">
      <c r="A40" s="110"/>
      <c r="B40" s="110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7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D40" s="2"/>
    </row>
    <row r="41" spans="1:30" ht="17.25" customHeight="1" x14ac:dyDescent="0.4">
      <c r="A41" s="13"/>
    </row>
  </sheetData>
  <mergeCells count="9">
    <mergeCell ref="Z1:AB1"/>
    <mergeCell ref="A40:B40"/>
    <mergeCell ref="N8:P8"/>
    <mergeCell ref="A2:AB2"/>
    <mergeCell ref="A3:AB3"/>
    <mergeCell ref="A4:AB4"/>
    <mergeCell ref="A5:AB5"/>
    <mergeCell ref="D7:AB7"/>
    <mergeCell ref="R8:V8"/>
  </mergeCells>
  <phoneticPr fontId="0" type="noConversion"/>
  <printOptions horizontalCentered="1"/>
  <pageMargins left="0.196850393700787" right="0" top="0.43307086614173201" bottom="0.39" header="0.31496062992126" footer="0"/>
  <pageSetup paperSize="9" scale="92" fitToHeight="0" orientation="landscape" r:id="rId1"/>
  <headerFooter alignWithMargins="0">
    <oddFooter>&amp;C4</oddFooter>
  </headerFooter>
  <colBreaks count="1" manualBreakCount="1">
    <brk id="28" max="4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Z40"/>
  <sheetViews>
    <sheetView view="pageBreakPreview" topLeftCell="A10" zoomScale="120" zoomScaleNormal="100" zoomScaleSheetLayoutView="120" workbookViewId="0">
      <selection activeCell="B30" sqref="B30"/>
    </sheetView>
  </sheetViews>
  <sheetFormatPr defaultColWidth="9.140625" defaultRowHeight="18" x14ac:dyDescent="0.4"/>
  <cols>
    <col min="1" max="1" width="39.140625" style="4" customWidth="1"/>
    <col min="2" max="2" width="6.5703125" style="4" customWidth="1"/>
    <col min="3" max="3" width="1.42578125" style="4" customWidth="1"/>
    <col min="4" max="4" width="12.85546875" style="4" customWidth="1"/>
    <col min="5" max="5" width="1.140625" style="4" customWidth="1"/>
    <col min="6" max="6" width="12.85546875" style="4" customWidth="1"/>
    <col min="7" max="7" width="1.42578125" style="4" hidden="1" customWidth="1"/>
    <col min="8" max="8" width="11.85546875" style="4" hidden="1" customWidth="1"/>
    <col min="9" max="9" width="1.42578125" style="4" hidden="1" customWidth="1"/>
    <col min="10" max="10" width="12.42578125" style="4" hidden="1" customWidth="1"/>
    <col min="11" max="11" width="1.42578125" style="4" hidden="1" customWidth="1"/>
    <col min="12" max="12" width="11.85546875" style="4" hidden="1" customWidth="1"/>
    <col min="13" max="13" width="1.42578125" style="4" hidden="1" customWidth="1"/>
    <col min="14" max="14" width="11.85546875" style="4" hidden="1" customWidth="1"/>
    <col min="15" max="15" width="1.42578125" style="4" customWidth="1"/>
    <col min="16" max="16" width="12.85546875" style="4" customWidth="1"/>
    <col min="17" max="17" width="1.42578125" style="4" customWidth="1"/>
    <col min="18" max="18" width="13.85546875" style="4" customWidth="1"/>
    <col min="19" max="19" width="1.5703125" style="4" hidden="1" customWidth="1"/>
    <col min="20" max="20" width="15.85546875" style="4" hidden="1" customWidth="1"/>
    <col min="21" max="21" width="1.42578125" style="4" customWidth="1"/>
    <col min="22" max="22" width="14.5703125" style="4" customWidth="1"/>
    <col min="23" max="23" width="13.140625" style="4" customWidth="1"/>
    <col min="24" max="24" width="10.5703125" style="4" bestFit="1" customWidth="1"/>
    <col min="25" max="16384" width="9.140625" style="4"/>
  </cols>
  <sheetData>
    <row r="1" spans="1:23" ht="13.5" customHeight="1" x14ac:dyDescent="0.4">
      <c r="R1" s="115"/>
      <c r="S1" s="115"/>
      <c r="T1" s="115"/>
      <c r="U1" s="115"/>
      <c r="V1" s="115"/>
    </row>
    <row r="2" spans="1:23" x14ac:dyDescent="0.4">
      <c r="A2" s="111" t="s">
        <v>51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24"/>
    </row>
    <row r="3" spans="1:23" x14ac:dyDescent="0.4">
      <c r="A3" s="112" t="s">
        <v>232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</row>
    <row r="4" spans="1:23" s="30" customFormat="1" x14ac:dyDescent="0.4">
      <c r="A4" s="112" t="s">
        <v>34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</row>
    <row r="5" spans="1:23" x14ac:dyDescent="0.4">
      <c r="A5" s="112" t="s">
        <v>208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</row>
    <row r="6" spans="1:23" ht="8.25" customHeight="1" x14ac:dyDescent="0.4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3" x14ac:dyDescent="0.4">
      <c r="D7" s="118" t="s">
        <v>12</v>
      </c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</row>
    <row r="8" spans="1:23" x14ac:dyDescent="0.4">
      <c r="D8" s="8"/>
      <c r="E8" s="8"/>
      <c r="F8" s="8"/>
      <c r="G8" s="8"/>
      <c r="H8" s="8"/>
      <c r="I8" s="8"/>
      <c r="J8" s="36" t="s">
        <v>68</v>
      </c>
      <c r="K8" s="17"/>
      <c r="L8" s="17" t="s">
        <v>64</v>
      </c>
      <c r="M8" s="17"/>
      <c r="N8" s="17" t="s">
        <v>55</v>
      </c>
      <c r="O8" s="8"/>
      <c r="P8" s="119"/>
      <c r="Q8" s="119"/>
      <c r="R8" s="119"/>
      <c r="S8" s="71"/>
      <c r="T8" s="63" t="s">
        <v>104</v>
      </c>
      <c r="U8" s="71"/>
    </row>
    <row r="9" spans="1:23" x14ac:dyDescent="0.4">
      <c r="D9" s="8"/>
      <c r="E9" s="8"/>
      <c r="F9" s="8"/>
      <c r="G9" s="8"/>
      <c r="H9" s="8"/>
      <c r="I9" s="8"/>
      <c r="J9" s="36"/>
      <c r="K9" s="17"/>
      <c r="L9" s="17"/>
      <c r="M9" s="17"/>
      <c r="N9" s="17"/>
      <c r="O9" s="8"/>
      <c r="P9" s="113" t="s">
        <v>63</v>
      </c>
      <c r="Q9" s="113"/>
      <c r="R9" s="113"/>
      <c r="S9" s="71"/>
      <c r="T9" s="28" t="s">
        <v>140</v>
      </c>
      <c r="U9" s="71"/>
    </row>
    <row r="10" spans="1:23" x14ac:dyDescent="0.4">
      <c r="D10" s="8"/>
      <c r="E10" s="8"/>
      <c r="F10" s="17" t="s">
        <v>150</v>
      </c>
      <c r="G10" s="8"/>
      <c r="H10" s="17"/>
      <c r="I10" s="8"/>
      <c r="J10" s="36"/>
      <c r="K10" s="17"/>
      <c r="L10" s="17"/>
      <c r="M10" s="17"/>
      <c r="N10" s="17"/>
      <c r="O10" s="8"/>
      <c r="P10" s="71"/>
      <c r="Q10" s="71"/>
      <c r="R10" s="71"/>
      <c r="S10" s="71"/>
      <c r="T10" s="63" t="s">
        <v>137</v>
      </c>
      <c r="U10" s="71"/>
    </row>
    <row r="11" spans="1:23" x14ac:dyDescent="0.4">
      <c r="D11" s="18" t="s">
        <v>21</v>
      </c>
      <c r="E11" s="18"/>
      <c r="F11" s="17" t="s">
        <v>151</v>
      </c>
      <c r="G11" s="8"/>
      <c r="H11" s="17" t="s">
        <v>64</v>
      </c>
      <c r="I11" s="17"/>
      <c r="J11" s="37" t="s">
        <v>69</v>
      </c>
      <c r="K11" s="17"/>
      <c r="L11" s="17" t="s">
        <v>65</v>
      </c>
      <c r="M11" s="17"/>
      <c r="N11" s="17" t="s">
        <v>56</v>
      </c>
      <c r="O11" s="8"/>
      <c r="P11" s="67" t="s">
        <v>22</v>
      </c>
      <c r="Q11" s="22"/>
      <c r="R11" s="67" t="s">
        <v>3</v>
      </c>
      <c r="S11" s="67"/>
      <c r="T11" s="61" t="s">
        <v>138</v>
      </c>
      <c r="U11" s="67"/>
    </row>
    <row r="12" spans="1:23" x14ac:dyDescent="0.4">
      <c r="B12" s="66" t="s">
        <v>39</v>
      </c>
      <c r="D12" s="23" t="s">
        <v>23</v>
      </c>
      <c r="E12" s="20"/>
      <c r="F12" s="70" t="s">
        <v>24</v>
      </c>
      <c r="G12" s="8"/>
      <c r="H12" s="70" t="s">
        <v>65</v>
      </c>
      <c r="I12" s="19"/>
      <c r="J12" s="38" t="s">
        <v>70</v>
      </c>
      <c r="K12" s="19"/>
      <c r="L12" s="70"/>
      <c r="M12" s="19"/>
      <c r="N12" s="70" t="s">
        <v>57</v>
      </c>
      <c r="O12" s="8"/>
      <c r="P12" s="68" t="s">
        <v>19</v>
      </c>
      <c r="Q12" s="22"/>
      <c r="R12" s="68"/>
      <c r="S12" s="71"/>
      <c r="T12" s="62" t="s">
        <v>139</v>
      </c>
      <c r="U12" s="71"/>
      <c r="V12" s="66" t="s">
        <v>27</v>
      </c>
    </row>
    <row r="13" spans="1:23" x14ac:dyDescent="0.4">
      <c r="C13" s="19"/>
      <c r="P13" s="71"/>
      <c r="Q13" s="19"/>
      <c r="R13" s="25"/>
      <c r="S13" s="25"/>
      <c r="T13" s="25"/>
      <c r="U13" s="20"/>
      <c r="V13" s="25"/>
    </row>
    <row r="14" spans="1:23" x14ac:dyDescent="0.4">
      <c r="A14" s="4" t="s">
        <v>192</v>
      </c>
      <c r="B14" s="7"/>
      <c r="D14" s="11">
        <v>1164401069.76</v>
      </c>
      <c r="E14" s="11"/>
      <c r="F14" s="11">
        <v>688264273.17000008</v>
      </c>
      <c r="G14" s="11"/>
      <c r="H14" s="11">
        <v>0</v>
      </c>
      <c r="I14" s="11"/>
      <c r="J14" s="8"/>
      <c r="K14" s="11"/>
      <c r="L14" s="11"/>
      <c r="M14" s="11"/>
      <c r="N14" s="11"/>
      <c r="O14" s="11"/>
      <c r="P14" s="11">
        <v>101508576.81</v>
      </c>
      <c r="Q14" s="11"/>
      <c r="R14" s="11">
        <v>972483609.41999996</v>
      </c>
      <c r="S14" s="11"/>
      <c r="T14" s="11">
        <v>0</v>
      </c>
      <c r="U14" s="11"/>
      <c r="V14" s="11">
        <f>SUM(D14:U14)</f>
        <v>2926657529.1599998</v>
      </c>
    </row>
    <row r="15" spans="1:23" ht="6" customHeight="1" x14ac:dyDescent="0.4">
      <c r="D15" s="11"/>
      <c r="E15" s="11"/>
      <c r="F15" s="11"/>
      <c r="G15" s="11"/>
      <c r="H15" s="11"/>
      <c r="I15" s="11"/>
      <c r="J15" s="8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8"/>
    </row>
    <row r="16" spans="1:23" x14ac:dyDescent="0.4">
      <c r="A16" s="4" t="s">
        <v>115</v>
      </c>
      <c r="D16" s="11"/>
      <c r="E16" s="11"/>
      <c r="F16" s="11"/>
      <c r="G16" s="11"/>
      <c r="H16" s="11"/>
      <c r="I16" s="11"/>
      <c r="J16" s="8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</row>
    <row r="17" spans="1:23" x14ac:dyDescent="0.4">
      <c r="A17" s="4" t="s">
        <v>101</v>
      </c>
      <c r="B17" s="7">
        <v>24</v>
      </c>
      <c r="D17" s="11">
        <v>0</v>
      </c>
      <c r="E17" s="11"/>
      <c r="F17" s="11">
        <v>0</v>
      </c>
      <c r="G17" s="11"/>
      <c r="H17" s="11">
        <v>0</v>
      </c>
      <c r="I17" s="11"/>
      <c r="J17" s="11">
        <v>0</v>
      </c>
      <c r="K17" s="11"/>
      <c r="L17" s="11">
        <v>0</v>
      </c>
      <c r="M17" s="11"/>
      <c r="N17" s="11">
        <v>0</v>
      </c>
      <c r="O17" s="11"/>
      <c r="P17" s="11">
        <v>0</v>
      </c>
      <c r="Q17" s="11"/>
      <c r="R17" s="11">
        <v>-116437235.14</v>
      </c>
      <c r="S17" s="11"/>
      <c r="T17" s="11">
        <v>0</v>
      </c>
      <c r="U17" s="11"/>
      <c r="V17" s="11">
        <f>SUM(D17:U17)</f>
        <v>-116437235.14</v>
      </c>
    </row>
    <row r="18" spans="1:23" x14ac:dyDescent="0.4">
      <c r="A18" s="4" t="s">
        <v>164</v>
      </c>
      <c r="B18" s="7">
        <v>27</v>
      </c>
      <c r="D18" s="11">
        <v>0</v>
      </c>
      <c r="E18" s="11"/>
      <c r="F18" s="11">
        <v>0</v>
      </c>
      <c r="G18" s="11"/>
      <c r="H18" s="11">
        <v>0</v>
      </c>
      <c r="I18" s="11"/>
      <c r="J18" s="11">
        <v>0</v>
      </c>
      <c r="K18" s="11"/>
      <c r="L18" s="11">
        <v>0</v>
      </c>
      <c r="M18" s="11"/>
      <c r="N18" s="11">
        <v>0</v>
      </c>
      <c r="O18" s="11"/>
      <c r="P18" s="11">
        <v>6294456.71</v>
      </c>
      <c r="Q18" s="11"/>
      <c r="R18" s="11">
        <f>-P18</f>
        <v>-6294456.71</v>
      </c>
      <c r="S18" s="11"/>
      <c r="T18" s="11">
        <v>0</v>
      </c>
      <c r="U18" s="11"/>
      <c r="V18" s="11">
        <f>SUM(D18:U18)</f>
        <v>0</v>
      </c>
    </row>
    <row r="19" spans="1:23" x14ac:dyDescent="0.4">
      <c r="A19" s="4" t="s">
        <v>123</v>
      </c>
      <c r="D19" s="11">
        <v>0</v>
      </c>
      <c r="E19" s="11"/>
      <c r="F19" s="11">
        <v>0</v>
      </c>
      <c r="G19" s="11"/>
      <c r="H19" s="11">
        <v>0</v>
      </c>
      <c r="I19" s="11"/>
      <c r="J19" s="11"/>
      <c r="K19" s="11"/>
      <c r="L19" s="11"/>
      <c r="M19" s="11"/>
      <c r="N19" s="11"/>
      <c r="O19" s="11"/>
      <c r="P19" s="11">
        <v>0</v>
      </c>
      <c r="Q19" s="11"/>
      <c r="R19" s="11">
        <f>+'งบกำไรขาดทุน Q4_67'!L39</f>
        <v>95020404.100000009</v>
      </c>
      <c r="S19" s="11"/>
      <c r="T19" s="11">
        <f>-T21</f>
        <v>0</v>
      </c>
      <c r="U19" s="11"/>
      <c r="V19" s="11">
        <f>SUM(D19:U19)</f>
        <v>95020404.100000009</v>
      </c>
    </row>
    <row r="20" spans="1:23" hidden="1" x14ac:dyDescent="0.4">
      <c r="A20" s="4" t="s">
        <v>157</v>
      </c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</row>
    <row r="21" spans="1:23" hidden="1" x14ac:dyDescent="0.4">
      <c r="A21" s="4" t="s">
        <v>158</v>
      </c>
      <c r="D21" s="11">
        <v>0</v>
      </c>
      <c r="E21" s="11"/>
      <c r="F21" s="11">
        <v>0</v>
      </c>
      <c r="G21" s="11"/>
      <c r="H21" s="11">
        <v>0</v>
      </c>
      <c r="I21" s="11"/>
      <c r="J21" s="11">
        <v>0</v>
      </c>
      <c r="K21" s="11"/>
      <c r="L21" s="11">
        <v>0</v>
      </c>
      <c r="M21" s="11"/>
      <c r="N21" s="11">
        <v>0</v>
      </c>
      <c r="O21" s="11"/>
      <c r="P21" s="11">
        <v>0</v>
      </c>
      <c r="Q21" s="11"/>
      <c r="R21" s="11">
        <v>0</v>
      </c>
      <c r="S21" s="11"/>
      <c r="T21" s="11">
        <f>-R21</f>
        <v>0</v>
      </c>
      <c r="U21" s="11"/>
      <c r="V21" s="11">
        <f>SUM(D21:U21)</f>
        <v>0</v>
      </c>
    </row>
    <row r="22" spans="1:23" ht="9.75" customHeight="1" x14ac:dyDescent="0.4">
      <c r="D22" s="50"/>
      <c r="E22" s="11"/>
      <c r="F22" s="50"/>
      <c r="G22" s="11"/>
      <c r="H22" s="50"/>
      <c r="I22" s="11"/>
      <c r="J22" s="11"/>
      <c r="K22" s="11"/>
      <c r="L22" s="11"/>
      <c r="M22" s="11"/>
      <c r="N22" s="11"/>
      <c r="O22" s="11"/>
      <c r="P22" s="50"/>
      <c r="Q22" s="11"/>
      <c r="R22" s="50"/>
      <c r="S22" s="11"/>
      <c r="T22" s="50"/>
      <c r="U22" s="11"/>
      <c r="V22" s="50"/>
    </row>
    <row r="23" spans="1:23" ht="18.75" thickBot="1" x14ac:dyDescent="0.45">
      <c r="A23" s="4" t="s">
        <v>191</v>
      </c>
      <c r="D23" s="55">
        <f>SUM(D14:D22)</f>
        <v>1164401069.76</v>
      </c>
      <c r="E23" s="11"/>
      <c r="F23" s="55">
        <f>SUM(F14:F22)</f>
        <v>688264273.17000008</v>
      </c>
      <c r="G23" s="11"/>
      <c r="H23" s="55">
        <f>SUM(H14:H22)</f>
        <v>0</v>
      </c>
      <c r="I23" s="11"/>
      <c r="J23" s="11"/>
      <c r="K23" s="11"/>
      <c r="L23" s="11"/>
      <c r="M23" s="11"/>
      <c r="N23" s="11"/>
      <c r="O23" s="11"/>
      <c r="P23" s="55">
        <f>SUM(P14:P22)</f>
        <v>107803033.52</v>
      </c>
      <c r="Q23" s="11"/>
      <c r="R23" s="55">
        <f>SUM(R14:R22)</f>
        <v>944772321.66999996</v>
      </c>
      <c r="S23" s="11"/>
      <c r="T23" s="55">
        <f>SUM(T14:T22)</f>
        <v>0</v>
      </c>
      <c r="U23" s="11"/>
      <c r="V23" s="55">
        <f>SUM(V14:V22)</f>
        <v>2905240698.1199999</v>
      </c>
      <c r="W23" s="32">
        <f>V23-'งบฐานะการเงิน Q4_67'!L118</f>
        <v>0</v>
      </c>
    </row>
    <row r="24" spans="1:23" ht="18.75" thickTop="1" x14ac:dyDescent="0.4">
      <c r="B24" s="7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8"/>
      <c r="U24" s="32"/>
      <c r="V24" s="32"/>
      <c r="W24" s="31"/>
    </row>
    <row r="25" spans="1:23" x14ac:dyDescent="0.4">
      <c r="A25" s="4" t="s">
        <v>214</v>
      </c>
      <c r="B25" s="7"/>
      <c r="D25" s="11">
        <v>1164401069.76</v>
      </c>
      <c r="E25" s="11"/>
      <c r="F25" s="11">
        <v>688264273.17000008</v>
      </c>
      <c r="G25" s="11"/>
      <c r="H25" s="11">
        <v>0</v>
      </c>
      <c r="I25" s="11"/>
      <c r="J25" s="8"/>
      <c r="K25" s="11"/>
      <c r="L25" s="11"/>
      <c r="M25" s="11"/>
      <c r="N25" s="11"/>
      <c r="O25" s="11"/>
      <c r="P25" s="11">
        <v>107803033.52</v>
      </c>
      <c r="Q25" s="11"/>
      <c r="R25" s="11">
        <v>944772321.66999996</v>
      </c>
      <c r="S25" s="11"/>
      <c r="T25" s="11">
        <v>0</v>
      </c>
      <c r="U25" s="11"/>
      <c r="V25" s="11">
        <f>SUM(D25:U25)</f>
        <v>2905240698.1199999</v>
      </c>
      <c r="W25" s="8">
        <f>V25-'งบฐานะการเงิน Q4_67'!L118</f>
        <v>0</v>
      </c>
    </row>
    <row r="26" spans="1:23" ht="6" customHeight="1" x14ac:dyDescent="0.4">
      <c r="D26" s="11"/>
      <c r="E26" s="11"/>
      <c r="F26" s="11"/>
      <c r="G26" s="11"/>
      <c r="H26" s="11"/>
      <c r="I26" s="11"/>
      <c r="J26" s="8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8"/>
    </row>
    <row r="27" spans="1:23" x14ac:dyDescent="0.4">
      <c r="A27" s="4" t="s">
        <v>115</v>
      </c>
      <c r="D27" s="11"/>
      <c r="E27" s="11"/>
      <c r="F27" s="11"/>
      <c r="G27" s="11"/>
      <c r="H27" s="11"/>
      <c r="I27" s="11"/>
      <c r="J27" s="8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</row>
    <row r="28" spans="1:23" x14ac:dyDescent="0.4">
      <c r="A28" s="4" t="s">
        <v>163</v>
      </c>
      <c r="B28" s="7">
        <v>25</v>
      </c>
      <c r="D28" s="11">
        <v>185701489.12</v>
      </c>
      <c r="E28" s="11"/>
      <c r="F28" s="11">
        <v>656640465.54999995</v>
      </c>
      <c r="G28" s="11"/>
      <c r="H28" s="11">
        <v>0</v>
      </c>
      <c r="I28" s="11"/>
      <c r="J28" s="11">
        <v>0</v>
      </c>
      <c r="K28" s="11"/>
      <c r="L28" s="11">
        <v>0</v>
      </c>
      <c r="M28" s="11"/>
      <c r="N28" s="11">
        <v>0</v>
      </c>
      <c r="O28" s="11"/>
      <c r="P28" s="11">
        <v>0</v>
      </c>
      <c r="Q28" s="11"/>
      <c r="R28" s="11">
        <v>0</v>
      </c>
      <c r="S28" s="11"/>
      <c r="T28" s="11">
        <v>0</v>
      </c>
      <c r="U28" s="11"/>
      <c r="V28" s="11">
        <f t="shared" ref="V28" si="0">SUM(D28:U28)</f>
        <v>842341954.66999996</v>
      </c>
    </row>
    <row r="29" spans="1:23" x14ac:dyDescent="0.4">
      <c r="A29" s="4" t="s">
        <v>101</v>
      </c>
      <c r="B29" s="7">
        <v>24</v>
      </c>
      <c r="D29" s="11">
        <v>0</v>
      </c>
      <c r="E29" s="11"/>
      <c r="F29" s="11">
        <v>0</v>
      </c>
      <c r="G29" s="11"/>
      <c r="H29" s="11">
        <v>0</v>
      </c>
      <c r="I29" s="11"/>
      <c r="J29" s="11">
        <v>0</v>
      </c>
      <c r="K29" s="11"/>
      <c r="L29" s="11">
        <v>0</v>
      </c>
      <c r="M29" s="11"/>
      <c r="N29" s="11">
        <v>0</v>
      </c>
      <c r="O29" s="11"/>
      <c r="P29" s="11">
        <v>0</v>
      </c>
      <c r="Q29" s="11"/>
      <c r="R29" s="11">
        <v>-247731674.69</v>
      </c>
      <c r="S29" s="11"/>
      <c r="T29" s="11">
        <v>0</v>
      </c>
      <c r="U29" s="11"/>
      <c r="V29" s="11">
        <f>SUM(D29:U29)</f>
        <v>-247731674.69</v>
      </c>
    </row>
    <row r="30" spans="1:23" x14ac:dyDescent="0.4">
      <c r="A30" s="4" t="s">
        <v>164</v>
      </c>
      <c r="B30" s="7">
        <v>27</v>
      </c>
      <c r="D30" s="11">
        <v>0</v>
      </c>
      <c r="E30" s="11"/>
      <c r="F30" s="11">
        <v>0</v>
      </c>
      <c r="G30" s="11"/>
      <c r="H30" s="11">
        <v>0</v>
      </c>
      <c r="I30" s="11"/>
      <c r="J30" s="11">
        <v>0</v>
      </c>
      <c r="K30" s="11"/>
      <c r="L30" s="11">
        <v>0</v>
      </c>
      <c r="M30" s="11"/>
      <c r="N30" s="11">
        <v>0</v>
      </c>
      <c r="O30" s="11"/>
      <c r="P30" s="11">
        <v>4149128.17</v>
      </c>
      <c r="Q30" s="11"/>
      <c r="R30" s="11">
        <f>-P30</f>
        <v>-4149128.17</v>
      </c>
      <c r="S30" s="11"/>
      <c r="T30" s="11">
        <v>0</v>
      </c>
      <c r="U30" s="11"/>
      <c r="V30" s="11">
        <f t="shared" ref="V30" si="1">SUM(D30:U30)</f>
        <v>0</v>
      </c>
    </row>
    <row r="31" spans="1:23" x14ac:dyDescent="0.4">
      <c r="A31" s="4" t="s">
        <v>123</v>
      </c>
      <c r="D31" s="11">
        <v>0</v>
      </c>
      <c r="E31" s="11"/>
      <c r="F31" s="11">
        <v>0</v>
      </c>
      <c r="G31" s="11"/>
      <c r="H31" s="11">
        <v>0</v>
      </c>
      <c r="I31" s="11"/>
      <c r="J31" s="11"/>
      <c r="K31" s="11"/>
      <c r="L31" s="11"/>
      <c r="M31" s="11"/>
      <c r="N31" s="11"/>
      <c r="O31" s="11"/>
      <c r="P31" s="11">
        <v>0</v>
      </c>
      <c r="Q31" s="11"/>
      <c r="R31" s="11">
        <f>+'งบกำไรขาดทุน Q4_67'!J39</f>
        <v>-108170015.29999994</v>
      </c>
      <c r="S31" s="11"/>
      <c r="T31" s="11">
        <v>0</v>
      </c>
      <c r="U31" s="11"/>
      <c r="V31" s="11">
        <f>SUM(D31:U31)</f>
        <v>-108170015.29999994</v>
      </c>
    </row>
    <row r="32" spans="1:23" ht="9.75" customHeight="1" x14ac:dyDescent="0.4">
      <c r="D32" s="50"/>
      <c r="E32" s="11"/>
      <c r="F32" s="50"/>
      <c r="G32" s="11"/>
      <c r="H32" s="50"/>
      <c r="I32" s="11"/>
      <c r="J32" s="11"/>
      <c r="K32" s="11"/>
      <c r="L32" s="11"/>
      <c r="M32" s="11"/>
      <c r="N32" s="11"/>
      <c r="O32" s="11"/>
      <c r="P32" s="50"/>
      <c r="Q32" s="11"/>
      <c r="R32" s="50"/>
      <c r="S32" s="11"/>
      <c r="T32" s="50"/>
      <c r="U32" s="11"/>
      <c r="V32" s="50"/>
    </row>
    <row r="33" spans="1:26" ht="18.75" thickBot="1" x14ac:dyDescent="0.45">
      <c r="A33" s="4" t="s">
        <v>213</v>
      </c>
      <c r="D33" s="55">
        <f>SUM(D25:D32)</f>
        <v>1350102558.8800001</v>
      </c>
      <c r="E33" s="11"/>
      <c r="F33" s="55">
        <f>SUM(F25:F32)</f>
        <v>1344904738.72</v>
      </c>
      <c r="G33" s="11"/>
      <c r="H33" s="55">
        <f>SUM(H25:H32)</f>
        <v>0</v>
      </c>
      <c r="I33" s="11"/>
      <c r="J33" s="11"/>
      <c r="K33" s="11"/>
      <c r="L33" s="11"/>
      <c r="M33" s="11"/>
      <c r="N33" s="11"/>
      <c r="O33" s="11"/>
      <c r="P33" s="55">
        <f>SUM(P25:P32)</f>
        <v>111952161.69</v>
      </c>
      <c r="Q33" s="11"/>
      <c r="R33" s="55">
        <f>SUM(R25:R32)</f>
        <v>584721503.51000011</v>
      </c>
      <c r="S33" s="11"/>
      <c r="T33" s="55">
        <f>SUM(T25:T32)</f>
        <v>0</v>
      </c>
      <c r="U33" s="11"/>
      <c r="V33" s="55">
        <f>SUM(V25:V32)</f>
        <v>3391680962.8000002</v>
      </c>
      <c r="W33" s="32">
        <f>V33-'งบฐานะการเงิน Q4_67'!J118</f>
        <v>0</v>
      </c>
    </row>
    <row r="34" spans="1:26" ht="7.5" customHeight="1" thickTop="1" x14ac:dyDescent="0.4"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</row>
    <row r="35" spans="1:26" x14ac:dyDescent="0.4">
      <c r="A35" s="4" t="s">
        <v>119</v>
      </c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</row>
    <row r="36" spans="1:26" hidden="1" x14ac:dyDescent="0.4"/>
    <row r="38" spans="1:26" s="1" customFormat="1" x14ac:dyDescent="0.4">
      <c r="A38" s="12" t="s">
        <v>20</v>
      </c>
      <c r="C38" s="7"/>
      <c r="D38" s="12"/>
      <c r="E38" s="7"/>
      <c r="F38" s="7"/>
      <c r="G38" s="7"/>
      <c r="I38" s="12"/>
      <c r="J38" s="12"/>
      <c r="K38" s="12"/>
      <c r="L38" s="12"/>
      <c r="M38" s="12"/>
      <c r="N38" s="12"/>
      <c r="O38" s="7"/>
      <c r="P38" s="12" t="s">
        <v>20</v>
      </c>
      <c r="Q38" s="7"/>
      <c r="R38" s="7"/>
      <c r="S38" s="7"/>
      <c r="T38" s="7"/>
      <c r="U38" s="7"/>
      <c r="V38" s="7"/>
      <c r="W38" s="7"/>
      <c r="Z38" s="2"/>
    </row>
    <row r="39" spans="1:26" s="1" customFormat="1" ht="25.5" customHeight="1" x14ac:dyDescent="0.4">
      <c r="A39" s="110"/>
      <c r="B39" s="110"/>
      <c r="D39" s="12"/>
      <c r="E39" s="12"/>
      <c r="F39" s="12"/>
      <c r="G39" s="12"/>
      <c r="H39" s="7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Z39" s="2"/>
    </row>
    <row r="40" spans="1:26" x14ac:dyDescent="0.4">
      <c r="A40" s="13"/>
    </row>
  </sheetData>
  <mergeCells count="9">
    <mergeCell ref="R1:V1"/>
    <mergeCell ref="A39:B39"/>
    <mergeCell ref="D7:V7"/>
    <mergeCell ref="A2:V2"/>
    <mergeCell ref="A3:V3"/>
    <mergeCell ref="A4:V4"/>
    <mergeCell ref="A5:V5"/>
    <mergeCell ref="P8:R8"/>
    <mergeCell ref="P9:R9"/>
  </mergeCells>
  <phoneticPr fontId="0" type="noConversion"/>
  <printOptions horizontalCentered="1"/>
  <pageMargins left="0.70866141732283505" right="0.59055118110236204" top="0.511811023622047" bottom="0" header="0.35433070866141703" footer="0"/>
  <pageSetup paperSize="9" fitToHeight="0" orientation="landscape" r:id="rId1"/>
  <headerFooter alignWithMargins="0">
    <oddFooter>&amp;C&amp;"Angsana New,Regular"5</oddFooter>
  </headerFooter>
  <rowBreaks count="1" manualBreakCount="1">
    <brk id="3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8"/>
  <dimension ref="A1:S102"/>
  <sheetViews>
    <sheetView tabSelected="1" view="pageBreakPreview" topLeftCell="A5" zoomScaleNormal="100" zoomScaleSheetLayoutView="100" workbookViewId="0">
      <selection activeCell="C26" sqref="C26"/>
    </sheetView>
  </sheetViews>
  <sheetFormatPr defaultColWidth="9.140625" defaultRowHeight="18" x14ac:dyDescent="0.4"/>
  <cols>
    <col min="1" max="2" width="2.85546875" style="4" customWidth="1"/>
    <col min="3" max="3" width="43.140625" style="4" customWidth="1"/>
    <col min="4" max="4" width="6.140625" style="7" customWidth="1"/>
    <col min="5" max="5" width="0.85546875" style="7" customWidth="1"/>
    <col min="6" max="6" width="12.85546875" style="7" customWidth="1"/>
    <col min="7" max="7" width="0.85546875" style="7" customWidth="1"/>
    <col min="8" max="8" width="12.85546875" style="7" bestFit="1" customWidth="1"/>
    <col min="9" max="9" width="0.85546875" style="4" customWidth="1"/>
    <col min="10" max="10" width="12.85546875" style="6" customWidth="1"/>
    <col min="11" max="11" width="0.85546875" style="4" customWidth="1"/>
    <col min="12" max="12" width="12.85546875" style="6" bestFit="1" customWidth="1"/>
    <col min="13" max="13" width="1.85546875" style="4" customWidth="1"/>
    <col min="14" max="14" width="2.85546875" style="4" customWidth="1"/>
    <col min="15" max="15" width="15.85546875" style="11" customWidth="1"/>
    <col min="16" max="16" width="2.85546875" style="4" customWidth="1"/>
    <col min="17" max="17" width="15.85546875" style="4" customWidth="1"/>
    <col min="18" max="18" width="2.85546875" style="4" customWidth="1"/>
    <col min="19" max="19" width="15.85546875" style="4" customWidth="1"/>
    <col min="20" max="20" width="2.85546875" style="4" customWidth="1"/>
    <col min="21" max="21" width="15.85546875" style="4" customWidth="1"/>
    <col min="22" max="22" width="2.85546875" style="4" customWidth="1"/>
    <col min="23" max="23" width="13.85546875" style="4" customWidth="1"/>
    <col min="24" max="24" width="2.85546875" style="4" customWidth="1"/>
    <col min="25" max="25" width="14.5703125" style="4" customWidth="1"/>
    <col min="26" max="26" width="11" style="4" customWidth="1"/>
    <col min="27" max="16384" width="9.140625" style="4"/>
  </cols>
  <sheetData>
    <row r="1" spans="1:13" ht="11.25" hidden="1" customHeight="1" x14ac:dyDescent="0.4">
      <c r="D1" s="17"/>
      <c r="E1" s="17"/>
      <c r="F1" s="9"/>
      <c r="G1" s="17"/>
      <c r="H1" s="9"/>
      <c r="J1" s="69"/>
      <c r="K1" s="69"/>
      <c r="L1" s="69"/>
      <c r="M1" s="7"/>
    </row>
    <row r="2" spans="1:13" ht="18" customHeight="1" x14ac:dyDescent="0.4">
      <c r="A2" s="112" t="s">
        <v>51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7"/>
    </row>
    <row r="3" spans="1:13" ht="18" customHeight="1" x14ac:dyDescent="0.4">
      <c r="A3" s="111" t="s">
        <v>0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7"/>
    </row>
    <row r="4" spans="1:13" ht="18" customHeight="1" x14ac:dyDescent="0.4">
      <c r="A4" s="111" t="s">
        <v>208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7"/>
    </row>
    <row r="5" spans="1:13" ht="18" customHeight="1" x14ac:dyDescent="0.4">
      <c r="C5" s="67"/>
      <c r="D5" s="67"/>
      <c r="E5" s="67"/>
      <c r="F5" s="108" t="s">
        <v>12</v>
      </c>
      <c r="G5" s="108"/>
      <c r="H5" s="108"/>
      <c r="I5" s="108"/>
      <c r="J5" s="108"/>
      <c r="K5" s="108"/>
      <c r="L5" s="108"/>
      <c r="M5" s="7"/>
    </row>
    <row r="6" spans="1:13" ht="18" customHeight="1" x14ac:dyDescent="0.4">
      <c r="C6" s="4" t="s">
        <v>1</v>
      </c>
      <c r="F6" s="109" t="s">
        <v>33</v>
      </c>
      <c r="G6" s="109"/>
      <c r="H6" s="109"/>
      <c r="J6" s="113" t="s">
        <v>34</v>
      </c>
      <c r="K6" s="113"/>
      <c r="L6" s="113"/>
      <c r="M6" s="7"/>
    </row>
    <row r="7" spans="1:13" ht="18" customHeight="1" x14ac:dyDescent="0.4">
      <c r="F7" s="109" t="s">
        <v>120</v>
      </c>
      <c r="G7" s="109"/>
      <c r="H7" s="109"/>
      <c r="J7" s="109" t="s">
        <v>120</v>
      </c>
      <c r="K7" s="109"/>
      <c r="L7" s="109"/>
      <c r="M7" s="7"/>
    </row>
    <row r="8" spans="1:13" ht="18" customHeight="1" x14ac:dyDescent="0.4">
      <c r="D8" s="66" t="s">
        <v>39</v>
      </c>
      <c r="F8" s="23">
        <v>2567</v>
      </c>
      <c r="H8" s="23">
        <v>2566</v>
      </c>
      <c r="I8" s="92"/>
      <c r="J8" s="23">
        <f>+F8</f>
        <v>2567</v>
      </c>
      <c r="K8" s="93"/>
      <c r="L8" s="23">
        <f>+H8</f>
        <v>2566</v>
      </c>
      <c r="M8" s="7"/>
    </row>
    <row r="9" spans="1:13" ht="9" hidden="1" customHeight="1" x14ac:dyDescent="0.4">
      <c r="F9" s="58"/>
      <c r="G9" s="93"/>
      <c r="H9" s="58"/>
      <c r="I9" s="92"/>
      <c r="J9" s="58"/>
      <c r="K9" s="93"/>
      <c r="L9" s="58"/>
      <c r="M9" s="7"/>
    </row>
    <row r="10" spans="1:13" ht="18" customHeight="1" x14ac:dyDescent="0.4">
      <c r="A10" s="4" t="s">
        <v>40</v>
      </c>
      <c r="F10" s="5"/>
      <c r="G10" s="5"/>
      <c r="H10" s="5"/>
      <c r="M10" s="7"/>
    </row>
    <row r="11" spans="1:13" ht="18" customHeight="1" x14ac:dyDescent="0.4">
      <c r="B11" s="4" t="s">
        <v>227</v>
      </c>
      <c r="F11" s="45">
        <v>67082149.599999994</v>
      </c>
      <c r="G11" s="85"/>
      <c r="H11" s="45">
        <v>303320117.00999999</v>
      </c>
      <c r="I11" s="32"/>
      <c r="J11" s="11">
        <v>71113051.280000001</v>
      </c>
      <c r="K11" s="32"/>
      <c r="L11" s="11">
        <v>302767635.75</v>
      </c>
      <c r="M11" s="7"/>
    </row>
    <row r="12" spans="1:13" ht="18" customHeight="1" x14ac:dyDescent="0.4">
      <c r="B12" s="4" t="s">
        <v>229</v>
      </c>
      <c r="F12" s="45">
        <v>116611152.92</v>
      </c>
      <c r="G12" s="85"/>
      <c r="H12" s="45">
        <v>13542261.85</v>
      </c>
      <c r="I12" s="32"/>
      <c r="J12" s="11">
        <v>14016.98</v>
      </c>
      <c r="K12" s="32"/>
      <c r="L12" s="11">
        <v>3307.9</v>
      </c>
      <c r="M12" s="7"/>
    </row>
    <row r="13" spans="1:13" ht="18" customHeight="1" x14ac:dyDescent="0.4">
      <c r="B13" s="4" t="s">
        <v>172</v>
      </c>
      <c r="D13" s="7">
        <v>8.4</v>
      </c>
      <c r="F13" s="45">
        <v>0</v>
      </c>
      <c r="G13" s="85"/>
      <c r="H13" s="45">
        <v>15624673.189999999</v>
      </c>
      <c r="I13" s="32"/>
      <c r="J13" s="11">
        <v>0</v>
      </c>
      <c r="K13" s="32"/>
      <c r="L13" s="11">
        <v>0</v>
      </c>
      <c r="M13" s="7"/>
    </row>
    <row r="14" spans="1:13" ht="18" customHeight="1" x14ac:dyDescent="0.4">
      <c r="B14" s="4" t="s">
        <v>188</v>
      </c>
      <c r="F14" s="45">
        <v>0</v>
      </c>
      <c r="G14" s="85"/>
      <c r="H14" s="45">
        <v>3218558.67</v>
      </c>
      <c r="I14" s="32"/>
      <c r="J14" s="8">
        <v>0</v>
      </c>
      <c r="K14" s="32"/>
      <c r="L14" s="8">
        <v>3218558.67</v>
      </c>
      <c r="M14" s="7"/>
    </row>
    <row r="15" spans="1:13" ht="18" customHeight="1" x14ac:dyDescent="0.4">
      <c r="B15" s="4" t="s">
        <v>217</v>
      </c>
      <c r="F15" s="45">
        <v>114898653.03</v>
      </c>
      <c r="G15" s="85"/>
      <c r="H15" s="45">
        <v>34472498.960000001</v>
      </c>
      <c r="I15" s="32"/>
      <c r="J15" s="8">
        <v>53909.74</v>
      </c>
      <c r="K15" s="32"/>
      <c r="L15" s="8">
        <v>9440.5</v>
      </c>
      <c r="M15" s="7"/>
    </row>
    <row r="16" spans="1:13" ht="18" customHeight="1" x14ac:dyDescent="0.4">
      <c r="B16" s="4" t="s">
        <v>114</v>
      </c>
      <c r="F16" s="45">
        <v>4000000</v>
      </c>
      <c r="G16" s="85"/>
      <c r="H16" s="45">
        <v>5000000</v>
      </c>
      <c r="I16" s="32"/>
      <c r="J16" s="8">
        <v>4000000</v>
      </c>
      <c r="K16" s="32"/>
      <c r="L16" s="8">
        <v>5000000</v>
      </c>
      <c r="M16" s="7"/>
    </row>
    <row r="17" spans="1:13" ht="18" customHeight="1" x14ac:dyDescent="0.4">
      <c r="B17" s="4" t="s">
        <v>8</v>
      </c>
      <c r="F17" s="45">
        <v>57384645.990000002</v>
      </c>
      <c r="G17" s="85"/>
      <c r="H17" s="45">
        <v>40530649.119999997</v>
      </c>
      <c r="I17" s="32"/>
      <c r="J17" s="11">
        <v>117774340.8</v>
      </c>
      <c r="K17" s="32"/>
      <c r="L17" s="11">
        <v>99110131.549999997</v>
      </c>
      <c r="M17" s="7"/>
    </row>
    <row r="18" spans="1:13" ht="18" customHeight="1" x14ac:dyDescent="0.4">
      <c r="B18" s="4" t="s">
        <v>42</v>
      </c>
      <c r="F18" s="48"/>
      <c r="G18" s="48"/>
      <c r="H18" s="48"/>
      <c r="I18" s="32"/>
      <c r="J18" s="8"/>
      <c r="K18" s="32"/>
      <c r="L18" s="8"/>
      <c r="M18" s="7"/>
    </row>
    <row r="19" spans="1:13" ht="18" customHeight="1" x14ac:dyDescent="0.4">
      <c r="C19" s="4" t="s">
        <v>198</v>
      </c>
      <c r="D19" s="7">
        <v>11</v>
      </c>
      <c r="F19" s="8">
        <v>0</v>
      </c>
      <c r="G19" s="85"/>
      <c r="H19" s="8">
        <v>3000100</v>
      </c>
      <c r="I19" s="32"/>
      <c r="J19" s="8">
        <v>0</v>
      </c>
      <c r="K19" s="32"/>
      <c r="L19" s="8">
        <v>3000100</v>
      </c>
      <c r="M19" s="7"/>
    </row>
    <row r="20" spans="1:13" ht="18" customHeight="1" x14ac:dyDescent="0.4">
      <c r="C20" s="4" t="s">
        <v>224</v>
      </c>
      <c r="D20" s="7">
        <v>14</v>
      </c>
      <c r="F20" s="8">
        <v>16089232.99</v>
      </c>
      <c r="G20" s="85"/>
      <c r="H20" s="8">
        <v>0</v>
      </c>
      <c r="I20" s="32"/>
      <c r="J20" s="8">
        <v>0</v>
      </c>
      <c r="K20" s="32"/>
      <c r="L20" s="8">
        <v>0</v>
      </c>
      <c r="M20" s="7"/>
    </row>
    <row r="21" spans="1:13" ht="18" customHeight="1" x14ac:dyDescent="0.4">
      <c r="C21" s="4" t="s">
        <v>43</v>
      </c>
      <c r="D21" s="73"/>
      <c r="E21" s="73"/>
      <c r="F21" s="45">
        <v>916868.21</v>
      </c>
      <c r="G21" s="85"/>
      <c r="H21" s="45">
        <v>399751.99</v>
      </c>
      <c r="I21" s="32"/>
      <c r="J21" s="8">
        <v>831268.21</v>
      </c>
      <c r="K21" s="32"/>
      <c r="L21" s="8">
        <v>319848.31</v>
      </c>
      <c r="M21" s="7"/>
    </row>
    <row r="22" spans="1:13" ht="18" customHeight="1" x14ac:dyDescent="0.4">
      <c r="C22" s="4" t="s">
        <v>9</v>
      </c>
      <c r="F22" s="46">
        <f>SUM(F11:F21)</f>
        <v>376982702.73999995</v>
      </c>
      <c r="G22" s="85"/>
      <c r="H22" s="46">
        <f>SUM(H11:H21)</f>
        <v>419108610.79000002</v>
      </c>
      <c r="I22" s="32"/>
      <c r="J22" s="46">
        <f>SUM(J11:J21)</f>
        <v>193786587.01000002</v>
      </c>
      <c r="K22" s="32"/>
      <c r="L22" s="46">
        <f>SUM(L11:L21)</f>
        <v>413429022.68000001</v>
      </c>
      <c r="M22" s="7"/>
    </row>
    <row r="23" spans="1:13" ht="18" customHeight="1" x14ac:dyDescent="0.4">
      <c r="A23" s="4" t="s">
        <v>41</v>
      </c>
      <c r="F23" s="45"/>
      <c r="G23" s="85"/>
      <c r="H23" s="45"/>
      <c r="I23" s="32"/>
      <c r="J23" s="8"/>
      <c r="K23" s="32"/>
      <c r="L23" s="8"/>
      <c r="M23" s="7"/>
    </row>
    <row r="24" spans="1:13" ht="18" customHeight="1" x14ac:dyDescent="0.4">
      <c r="B24" s="4" t="s">
        <v>228</v>
      </c>
      <c r="F24" s="45">
        <v>121203546.55</v>
      </c>
      <c r="G24" s="85"/>
      <c r="H24" s="45">
        <v>63807112.630000003</v>
      </c>
      <c r="I24" s="32"/>
      <c r="J24" s="8">
        <v>118390123.11</v>
      </c>
      <c r="K24" s="32"/>
      <c r="L24" s="8">
        <v>141381223.08000001</v>
      </c>
      <c r="M24" s="7"/>
    </row>
    <row r="25" spans="1:13" ht="18" customHeight="1" x14ac:dyDescent="0.4">
      <c r="B25" s="4" t="s">
        <v>242</v>
      </c>
      <c r="F25" s="45"/>
      <c r="G25" s="85"/>
      <c r="H25" s="45"/>
      <c r="I25" s="32"/>
      <c r="J25" s="8"/>
      <c r="K25" s="32"/>
      <c r="L25" s="8"/>
      <c r="M25" s="7"/>
    </row>
    <row r="26" spans="1:13" ht="18" customHeight="1" x14ac:dyDescent="0.4">
      <c r="B26" s="4" t="s">
        <v>243</v>
      </c>
      <c r="F26" s="45">
        <v>8043249.9400000004</v>
      </c>
      <c r="G26" s="85"/>
      <c r="H26" s="45">
        <v>79830077.879999995</v>
      </c>
      <c r="I26" s="32"/>
      <c r="J26" s="8">
        <v>14004.76</v>
      </c>
      <c r="K26" s="32"/>
      <c r="L26" s="8">
        <v>4691.1000000000004</v>
      </c>
      <c r="M26" s="7"/>
    </row>
    <row r="27" spans="1:13" ht="18" customHeight="1" x14ac:dyDescent="0.4">
      <c r="B27" s="4" t="s">
        <v>244</v>
      </c>
      <c r="F27" s="8">
        <v>-70267206.829999998</v>
      </c>
      <c r="G27" s="85"/>
      <c r="H27" s="8">
        <v>-289297561.65999997</v>
      </c>
      <c r="I27" s="32"/>
      <c r="J27" s="8">
        <v>-88789.87000000001</v>
      </c>
      <c r="K27" s="32"/>
      <c r="L27" s="8">
        <v>-21891.729999999996</v>
      </c>
      <c r="M27" s="7"/>
    </row>
    <row r="28" spans="1:13" ht="18" customHeight="1" x14ac:dyDescent="0.4">
      <c r="B28" s="4" t="s">
        <v>84</v>
      </c>
      <c r="D28" s="16"/>
      <c r="E28" s="3"/>
      <c r="F28" s="45">
        <v>126317705.37999997</v>
      </c>
      <c r="G28" s="85"/>
      <c r="H28" s="45">
        <v>137349838.75</v>
      </c>
      <c r="I28" s="32"/>
      <c r="J28" s="8">
        <v>89482818.849999994</v>
      </c>
      <c r="K28" s="32"/>
      <c r="L28" s="8">
        <v>90260030.439999998</v>
      </c>
      <c r="M28" s="7"/>
    </row>
    <row r="29" spans="1:13" ht="18" customHeight="1" x14ac:dyDescent="0.4">
      <c r="B29" s="4" t="s">
        <v>171</v>
      </c>
      <c r="D29" s="7">
        <v>8.4</v>
      </c>
      <c r="E29" s="3"/>
      <c r="F29" s="45">
        <v>9562347.1300000008</v>
      </c>
      <c r="G29" s="85"/>
      <c r="H29" s="45">
        <v>0</v>
      </c>
      <c r="I29" s="32"/>
      <c r="J29" s="8">
        <v>79139805.439999998</v>
      </c>
      <c r="K29" s="32"/>
      <c r="L29" s="8">
        <v>40033043.039999999</v>
      </c>
      <c r="M29" s="7"/>
    </row>
    <row r="30" spans="1:13" ht="18" customHeight="1" x14ac:dyDescent="0.4">
      <c r="B30" s="4" t="s">
        <v>223</v>
      </c>
      <c r="E30" s="3"/>
      <c r="F30" s="45">
        <v>816512.6</v>
      </c>
      <c r="G30" s="85"/>
      <c r="H30" s="45">
        <v>0</v>
      </c>
      <c r="I30" s="32"/>
      <c r="J30" s="8">
        <v>0</v>
      </c>
      <c r="K30" s="32"/>
      <c r="L30" s="8">
        <v>0</v>
      </c>
      <c r="M30" s="7"/>
    </row>
    <row r="31" spans="1:13" ht="18" customHeight="1" x14ac:dyDescent="0.4">
      <c r="C31" s="4" t="s">
        <v>2</v>
      </c>
      <c r="F31" s="46">
        <f>SUM(F24:F30)</f>
        <v>195676154.76999995</v>
      </c>
      <c r="G31" s="85"/>
      <c r="H31" s="46">
        <f>SUM(H24:H30)</f>
        <v>-8310532.3999999762</v>
      </c>
      <c r="I31" s="32"/>
      <c r="J31" s="46">
        <f>SUM(J24:J30)</f>
        <v>286937962.28999996</v>
      </c>
      <c r="K31" s="32"/>
      <c r="L31" s="46">
        <f>SUM(L24:L30)</f>
        <v>271657095.93000001</v>
      </c>
      <c r="M31" s="7"/>
    </row>
    <row r="32" spans="1:13" ht="18" customHeight="1" x14ac:dyDescent="0.4">
      <c r="A32" s="4" t="s">
        <v>241</v>
      </c>
      <c r="D32" s="17"/>
      <c r="E32" s="17"/>
      <c r="F32" s="8">
        <f>+F22-F31</f>
        <v>181306547.97</v>
      </c>
      <c r="G32" s="45"/>
      <c r="H32" s="8">
        <f>+H22-H31</f>
        <v>427419143.19</v>
      </c>
      <c r="I32" s="32"/>
      <c r="J32" s="8">
        <f>+J22-J31</f>
        <v>-93151375.279999942</v>
      </c>
      <c r="K32" s="32"/>
      <c r="L32" s="8">
        <f>+L22-L31</f>
        <v>141771926.75</v>
      </c>
      <c r="M32" s="7"/>
    </row>
    <row r="33" spans="1:13" ht="18" customHeight="1" x14ac:dyDescent="0.4">
      <c r="A33" s="4" t="s">
        <v>85</v>
      </c>
      <c r="D33" s="17"/>
      <c r="E33" s="17"/>
      <c r="F33" s="8">
        <v>7885807.5099999998</v>
      </c>
      <c r="G33" s="45"/>
      <c r="H33" s="8">
        <v>11495829.51</v>
      </c>
      <c r="I33" s="32"/>
      <c r="J33" s="8">
        <v>8152610.7999999998</v>
      </c>
      <c r="K33" s="32"/>
      <c r="L33" s="8">
        <v>12293432.27</v>
      </c>
      <c r="M33" s="7"/>
    </row>
    <row r="34" spans="1:13" ht="18" customHeight="1" x14ac:dyDescent="0.4">
      <c r="A34" s="94" t="s">
        <v>239</v>
      </c>
      <c r="D34" s="7">
        <v>10</v>
      </c>
      <c r="E34" s="17"/>
      <c r="F34" s="50">
        <v>-30463926.289999999</v>
      </c>
      <c r="G34" s="45"/>
      <c r="H34" s="50">
        <v>-4334273</v>
      </c>
      <c r="I34" s="32"/>
      <c r="J34" s="50">
        <v>-30463926.289999999</v>
      </c>
      <c r="K34" s="32"/>
      <c r="L34" s="50">
        <v>-4334273</v>
      </c>
      <c r="M34" s="7"/>
    </row>
    <row r="35" spans="1:13" ht="18" customHeight="1" x14ac:dyDescent="0.4">
      <c r="A35" s="4" t="s">
        <v>187</v>
      </c>
      <c r="D35" s="17"/>
      <c r="E35" s="17"/>
      <c r="F35" s="8">
        <f>F32-F33+F34</f>
        <v>142956814.17000002</v>
      </c>
      <c r="G35" s="45"/>
      <c r="H35" s="8">
        <f>H32-H33+H34</f>
        <v>411589040.68000001</v>
      </c>
      <c r="I35" s="32"/>
      <c r="J35" s="8">
        <f>J32-J33+J34</f>
        <v>-131767912.36999995</v>
      </c>
      <c r="K35" s="32"/>
      <c r="L35" s="8">
        <f>L32-L33+L34</f>
        <v>125144221.48</v>
      </c>
      <c r="M35" s="7"/>
    </row>
    <row r="36" spans="1:13" ht="18" customHeight="1" x14ac:dyDescent="0.4">
      <c r="A36" s="4" t="s">
        <v>218</v>
      </c>
      <c r="D36" s="7">
        <v>23.2</v>
      </c>
      <c r="E36" s="29"/>
      <c r="F36" s="51">
        <v>25701754.360000003</v>
      </c>
      <c r="G36" s="85"/>
      <c r="H36" s="51">
        <v>-24618765.77</v>
      </c>
      <c r="I36" s="32"/>
      <c r="J36" s="50">
        <v>23597897.070000004</v>
      </c>
      <c r="K36" s="8"/>
      <c r="L36" s="50">
        <v>-30123817.379999999</v>
      </c>
      <c r="M36" s="7"/>
    </row>
    <row r="37" spans="1:13" ht="18" customHeight="1" thickBot="1" x14ac:dyDescent="0.45">
      <c r="A37" s="4" t="s">
        <v>121</v>
      </c>
      <c r="F37" s="52">
        <f>SUM(F35:F36)</f>
        <v>168658568.53000003</v>
      </c>
      <c r="G37" s="85"/>
      <c r="H37" s="52">
        <f>SUM(H35:H36)</f>
        <v>386970274.91000003</v>
      </c>
      <c r="I37" s="32"/>
      <c r="J37" s="95">
        <f>SUM(J35:J36)</f>
        <v>-108170015.29999994</v>
      </c>
      <c r="K37" s="8"/>
      <c r="L37" s="95">
        <f>SUM(L35:L36)</f>
        <v>95020404.100000009</v>
      </c>
      <c r="M37" s="7"/>
    </row>
    <row r="38" spans="1:13" ht="18" customHeight="1" thickTop="1" x14ac:dyDescent="0.4">
      <c r="A38" s="96" t="s">
        <v>74</v>
      </c>
      <c r="B38" s="96"/>
      <c r="C38" s="96"/>
      <c r="D38" s="97"/>
      <c r="E38" s="39"/>
      <c r="F38" s="53"/>
      <c r="G38" s="98"/>
      <c r="H38" s="53"/>
      <c r="I38" s="54"/>
      <c r="J38" s="53"/>
      <c r="K38" s="98"/>
      <c r="L38" s="53"/>
      <c r="M38" s="7"/>
    </row>
    <row r="39" spans="1:13" ht="18" customHeight="1" x14ac:dyDescent="0.4">
      <c r="A39" s="96"/>
      <c r="B39" s="96" t="s">
        <v>108</v>
      </c>
      <c r="C39" s="96"/>
      <c r="D39" s="97"/>
      <c r="E39" s="99"/>
      <c r="F39" s="49">
        <f>+F37-F40</f>
        <v>169078038.98000002</v>
      </c>
      <c r="G39" s="85"/>
      <c r="H39" s="49">
        <f>+H37-H40</f>
        <v>387266252.05000001</v>
      </c>
      <c r="I39" s="85"/>
      <c r="J39" s="85">
        <f>J37</f>
        <v>-108170015.29999994</v>
      </c>
      <c r="K39" s="85"/>
      <c r="L39" s="85">
        <f>L37</f>
        <v>95020404.100000009</v>
      </c>
      <c r="M39" s="7"/>
    </row>
    <row r="40" spans="1:13" ht="18" customHeight="1" x14ac:dyDescent="0.4">
      <c r="A40" s="96"/>
      <c r="B40" s="4" t="s">
        <v>109</v>
      </c>
      <c r="D40" s="97"/>
      <c r="E40" s="99"/>
      <c r="F40" s="49">
        <v>-419470.45</v>
      </c>
      <c r="G40" s="11"/>
      <c r="H40" s="49">
        <v>-295977.14</v>
      </c>
      <c r="I40" s="54"/>
      <c r="J40" s="42">
        <v>0</v>
      </c>
      <c r="K40" s="60"/>
      <c r="L40" s="42">
        <v>0</v>
      </c>
      <c r="M40" s="7"/>
    </row>
    <row r="41" spans="1:13" ht="18" customHeight="1" thickBot="1" x14ac:dyDescent="0.45">
      <c r="A41" s="100"/>
      <c r="B41" s="100"/>
      <c r="C41" s="100"/>
      <c r="D41" s="97"/>
      <c r="E41" s="99"/>
      <c r="F41" s="52">
        <f>SUM(F39:F40)</f>
        <v>168658568.53000003</v>
      </c>
      <c r="G41" s="98"/>
      <c r="H41" s="52">
        <f>SUM(H39:H40)</f>
        <v>386970274.91000003</v>
      </c>
      <c r="I41" s="98"/>
      <c r="J41" s="95">
        <f>SUM(J39:J40)</f>
        <v>-108170015.29999994</v>
      </c>
      <c r="K41" s="98"/>
      <c r="L41" s="95">
        <f>SUM(L39:L40)</f>
        <v>95020404.100000009</v>
      </c>
      <c r="M41" s="7"/>
    </row>
    <row r="42" spans="1:13" ht="18" customHeight="1" thickTop="1" x14ac:dyDescent="0.4">
      <c r="A42" s="4" t="s">
        <v>25</v>
      </c>
      <c r="D42" s="101"/>
      <c r="F42" s="85"/>
      <c r="G42" s="85"/>
      <c r="H42" s="85"/>
      <c r="I42" s="32"/>
      <c r="J42" s="11"/>
      <c r="K42" s="32"/>
      <c r="L42" s="11"/>
      <c r="M42" s="7"/>
    </row>
    <row r="43" spans="1:13" ht="18" customHeight="1" thickBot="1" x14ac:dyDescent="0.45">
      <c r="B43" s="10" t="s">
        <v>67</v>
      </c>
      <c r="D43" s="102">
        <v>22</v>
      </c>
      <c r="F43" s="65">
        <f>ROUND((F39/F44),3)</f>
        <v>1.7000000000000001E-2</v>
      </c>
      <c r="G43" s="103"/>
      <c r="H43" s="65">
        <f>ROUND((H39/H44),3)</f>
        <v>4.2000000000000003E-2</v>
      </c>
      <c r="I43" s="104"/>
      <c r="J43" s="65">
        <f>ROUND((J39/J44),3)</f>
        <v>-1.0999999999999999E-2</v>
      </c>
      <c r="K43" s="104"/>
      <c r="L43" s="65">
        <f>ROUND((L39/L44),3)</f>
        <v>0.01</v>
      </c>
      <c r="M43" s="7"/>
    </row>
    <row r="44" spans="1:13" ht="18" customHeight="1" thickTop="1" thickBot="1" x14ac:dyDescent="0.45">
      <c r="B44" s="4" t="s">
        <v>26</v>
      </c>
      <c r="F44" s="57">
        <v>9997128780</v>
      </c>
      <c r="G44" s="105"/>
      <c r="H44" s="57">
        <v>9315208558</v>
      </c>
      <c r="I44" s="105"/>
      <c r="J44" s="57">
        <v>9997128780</v>
      </c>
      <c r="K44" s="105"/>
      <c r="L44" s="57">
        <v>9315208558</v>
      </c>
      <c r="M44" s="7"/>
    </row>
    <row r="45" spans="1:13" ht="18" customHeight="1" thickTop="1" x14ac:dyDescent="0.4">
      <c r="A45" s="4" t="s">
        <v>54</v>
      </c>
      <c r="F45" s="85"/>
      <c r="G45" s="85"/>
      <c r="H45" s="85"/>
      <c r="I45" s="32"/>
      <c r="J45" s="11"/>
      <c r="K45" s="32"/>
      <c r="L45" s="11"/>
      <c r="M45" s="7"/>
    </row>
    <row r="46" spans="1:13" ht="18" customHeight="1" thickBot="1" x14ac:dyDescent="0.45">
      <c r="B46" s="10" t="s">
        <v>67</v>
      </c>
      <c r="D46" s="102">
        <v>22</v>
      </c>
      <c r="F46" s="65">
        <f>ROUND((F39/F47),3)</f>
        <v>1.7999999999999999E-2</v>
      </c>
      <c r="G46" s="103"/>
      <c r="H46" s="65">
        <f>ROUND((H39/H47),3)</f>
        <v>5.0999999999999997E-2</v>
      </c>
      <c r="I46" s="104"/>
      <c r="J46" s="65">
        <f>ROUND((J39/J47),3)</f>
        <v>-1.0999999999999999E-2</v>
      </c>
      <c r="K46" s="104"/>
      <c r="L46" s="65">
        <f>ROUND((L39/L47),3)</f>
        <v>1.2E-2</v>
      </c>
      <c r="M46" s="7"/>
    </row>
    <row r="47" spans="1:13" ht="18" customHeight="1" thickTop="1" thickBot="1" x14ac:dyDescent="0.45">
      <c r="B47" s="4" t="s">
        <v>26</v>
      </c>
      <c r="F47" s="57">
        <v>9411282471</v>
      </c>
      <c r="G47" s="106"/>
      <c r="H47" s="57">
        <v>7629513745</v>
      </c>
      <c r="I47" s="105"/>
      <c r="J47" s="57">
        <v>9411282471</v>
      </c>
      <c r="K47" s="105"/>
      <c r="L47" s="57">
        <v>7629513745</v>
      </c>
      <c r="M47" s="7"/>
    </row>
    <row r="48" spans="1:13" ht="6.75" customHeight="1" thickTop="1" x14ac:dyDescent="0.4">
      <c r="F48" s="48"/>
      <c r="G48" s="48"/>
      <c r="H48" s="48"/>
      <c r="I48" s="32"/>
      <c r="J48" s="8"/>
      <c r="K48" s="32"/>
      <c r="L48" s="8"/>
      <c r="M48" s="7"/>
    </row>
    <row r="49" spans="1:13" ht="18" customHeight="1" x14ac:dyDescent="0.4">
      <c r="A49" s="4" t="s">
        <v>119</v>
      </c>
      <c r="F49" s="48"/>
      <c r="G49" s="48"/>
      <c r="H49" s="48"/>
      <c r="I49" s="32"/>
      <c r="J49" s="8"/>
      <c r="K49" s="32"/>
      <c r="L49" s="8"/>
      <c r="M49" s="7"/>
    </row>
    <row r="50" spans="1:13" ht="18" customHeight="1" x14ac:dyDescent="0.4">
      <c r="F50" s="48"/>
      <c r="G50" s="48"/>
      <c r="H50" s="48"/>
      <c r="I50" s="32"/>
      <c r="J50" s="8"/>
      <c r="K50" s="32"/>
      <c r="L50" s="8"/>
      <c r="M50" s="7"/>
    </row>
    <row r="51" spans="1:13" ht="18" customHeight="1" x14ac:dyDescent="0.4">
      <c r="M51" s="7"/>
    </row>
    <row r="52" spans="1:13" ht="18" customHeight="1" x14ac:dyDescent="0.4">
      <c r="B52" s="12" t="s">
        <v>20</v>
      </c>
      <c r="C52" s="7"/>
      <c r="D52" s="12"/>
      <c r="F52" s="12" t="s">
        <v>20</v>
      </c>
      <c r="I52" s="7"/>
      <c r="J52" s="7"/>
      <c r="K52" s="7"/>
      <c r="L52" s="7"/>
      <c r="M52" s="7"/>
    </row>
    <row r="53" spans="1:13" x14ac:dyDescent="0.4">
      <c r="A53" s="7"/>
      <c r="D53" s="4"/>
      <c r="E53" s="4"/>
      <c r="F53" s="4"/>
      <c r="G53" s="4"/>
      <c r="H53" s="4"/>
      <c r="J53" s="4"/>
      <c r="L53" s="4"/>
      <c r="M53" s="7"/>
    </row>
    <row r="54" spans="1:13" ht="18" customHeight="1" x14ac:dyDescent="0.4">
      <c r="A54" s="7"/>
      <c r="B54" s="12"/>
      <c r="C54" s="7"/>
      <c r="D54" s="12"/>
      <c r="F54" s="12"/>
      <c r="I54" s="7"/>
      <c r="J54" s="7"/>
      <c r="K54" s="7"/>
      <c r="L54" s="7"/>
      <c r="M54" s="7"/>
    </row>
    <row r="55" spans="1:13" ht="18" customHeight="1" x14ac:dyDescent="0.4">
      <c r="A55" s="112" t="str">
        <f>+A2</f>
        <v>บริษัท บรุ๊คเคอร์ กรุ๊ป จำกัด (มหาชน) และบริษัทย่อย</v>
      </c>
      <c r="B55" s="110"/>
      <c r="C55" s="110"/>
      <c r="D55" s="110"/>
      <c r="E55" s="110"/>
      <c r="F55" s="110"/>
      <c r="G55" s="110"/>
      <c r="H55" s="110"/>
      <c r="I55" s="110"/>
      <c r="J55" s="110"/>
      <c r="K55" s="110"/>
      <c r="L55" s="110"/>
      <c r="M55" s="7"/>
    </row>
    <row r="56" spans="1:13" ht="18" customHeight="1" x14ac:dyDescent="0.4">
      <c r="A56" s="111" t="s">
        <v>95</v>
      </c>
      <c r="B56" s="111"/>
      <c r="C56" s="111"/>
      <c r="D56" s="111"/>
      <c r="E56" s="111"/>
      <c r="F56" s="111"/>
      <c r="G56" s="111"/>
      <c r="H56" s="111"/>
      <c r="I56" s="111"/>
      <c r="J56" s="111"/>
      <c r="K56" s="111"/>
      <c r="L56" s="111"/>
      <c r="M56" s="7"/>
    </row>
    <row r="57" spans="1:13" ht="18" customHeight="1" x14ac:dyDescent="0.4">
      <c r="A57" s="112" t="str">
        <f>+A4</f>
        <v>สำหรับปีสิ้นสุดวันที่ 31 ธันวาคม 2567</v>
      </c>
      <c r="B57" s="110"/>
      <c r="C57" s="110"/>
      <c r="D57" s="110"/>
      <c r="E57" s="110"/>
      <c r="F57" s="110"/>
      <c r="G57" s="110"/>
      <c r="H57" s="110"/>
      <c r="I57" s="110"/>
      <c r="J57" s="110"/>
      <c r="K57" s="110"/>
      <c r="L57" s="110"/>
      <c r="M57" s="7"/>
    </row>
    <row r="58" spans="1:13" ht="18" customHeight="1" x14ac:dyDescent="0.4">
      <c r="C58" s="67"/>
      <c r="D58" s="67"/>
      <c r="E58" s="67"/>
      <c r="F58" s="108" t="s">
        <v>12</v>
      </c>
      <c r="G58" s="108"/>
      <c r="H58" s="108"/>
      <c r="I58" s="108"/>
      <c r="J58" s="108"/>
      <c r="K58" s="108"/>
      <c r="L58" s="108"/>
      <c r="M58" s="7"/>
    </row>
    <row r="59" spans="1:13" ht="18" customHeight="1" x14ac:dyDescent="0.4">
      <c r="C59" s="4" t="s">
        <v>1</v>
      </c>
      <c r="F59" s="109" t="s">
        <v>33</v>
      </c>
      <c r="G59" s="109"/>
      <c r="H59" s="109"/>
      <c r="J59" s="113" t="s">
        <v>34</v>
      </c>
      <c r="K59" s="113"/>
      <c r="L59" s="113"/>
      <c r="M59" s="7"/>
    </row>
    <row r="60" spans="1:13" ht="18" customHeight="1" x14ac:dyDescent="0.4">
      <c r="F60" s="109" t="str">
        <f>+F7</f>
        <v>สำหรับปีสิ้นสุดวันที่ 31 ธันวาคม</v>
      </c>
      <c r="G60" s="109"/>
      <c r="H60" s="109"/>
      <c r="J60" s="109" t="str">
        <f>+J7</f>
        <v>สำหรับปีสิ้นสุดวันที่ 31 ธันวาคม</v>
      </c>
      <c r="K60" s="109"/>
      <c r="L60" s="109"/>
      <c r="M60" s="7"/>
    </row>
    <row r="61" spans="1:13" ht="18" customHeight="1" x14ac:dyDescent="0.4">
      <c r="D61" s="66" t="s">
        <v>39</v>
      </c>
      <c r="F61" s="35">
        <f>+F8</f>
        <v>2567</v>
      </c>
      <c r="G61" s="93"/>
      <c r="H61" s="35">
        <f>+H8</f>
        <v>2566</v>
      </c>
      <c r="I61" s="92"/>
      <c r="J61" s="35">
        <f>+J8</f>
        <v>2567</v>
      </c>
      <c r="K61" s="93"/>
      <c r="L61" s="35">
        <f>+L8</f>
        <v>2566</v>
      </c>
      <c r="M61" s="7"/>
    </row>
    <row r="62" spans="1:13" ht="18" customHeight="1" x14ac:dyDescent="0.4">
      <c r="F62" s="5"/>
      <c r="G62" s="5"/>
      <c r="H62" s="58"/>
      <c r="L62" s="58"/>
      <c r="M62" s="7"/>
    </row>
    <row r="63" spans="1:13" ht="18" customHeight="1" x14ac:dyDescent="0.4">
      <c r="A63" s="4" t="s">
        <v>122</v>
      </c>
      <c r="F63" s="51">
        <f>+F37</f>
        <v>168658568.53000003</v>
      </c>
      <c r="G63" s="85"/>
      <c r="H63" s="51">
        <f>+H37</f>
        <v>386970274.91000003</v>
      </c>
      <c r="I63" s="32"/>
      <c r="J63" s="51">
        <f>+J37</f>
        <v>-108170015.29999994</v>
      </c>
      <c r="K63" s="32"/>
      <c r="L63" s="51">
        <f>+L37</f>
        <v>95020404.100000009</v>
      </c>
      <c r="M63" s="7"/>
    </row>
    <row r="64" spans="1:13" ht="18" customHeight="1" x14ac:dyDescent="0.4">
      <c r="F64" s="45"/>
      <c r="G64" s="85"/>
      <c r="H64" s="45"/>
      <c r="I64" s="32"/>
      <c r="J64" s="45"/>
      <c r="K64" s="32"/>
      <c r="L64" s="45"/>
      <c r="M64" s="7"/>
    </row>
    <row r="65" spans="1:19" ht="18" customHeight="1" x14ac:dyDescent="0.4">
      <c r="A65" s="4" t="s">
        <v>128</v>
      </c>
      <c r="F65" s="45"/>
      <c r="G65" s="85"/>
      <c r="H65" s="45"/>
      <c r="I65" s="32"/>
      <c r="J65" s="11"/>
      <c r="K65" s="32"/>
      <c r="L65" s="11"/>
      <c r="M65" s="7"/>
    </row>
    <row r="66" spans="1:19" ht="18" customHeight="1" x14ac:dyDescent="0.4">
      <c r="A66" s="4" t="s">
        <v>145</v>
      </c>
      <c r="F66" s="45"/>
      <c r="G66" s="85"/>
      <c r="H66" s="45"/>
      <c r="I66" s="32"/>
      <c r="J66" s="11"/>
      <c r="K66" s="32"/>
      <c r="L66" s="11"/>
      <c r="M66" s="7"/>
    </row>
    <row r="67" spans="1:19" ht="18" customHeight="1" x14ac:dyDescent="0.4">
      <c r="B67" s="4" t="s">
        <v>100</v>
      </c>
      <c r="F67" s="49">
        <v>-1390317.8800000004</v>
      </c>
      <c r="G67" s="85"/>
      <c r="H67" s="49">
        <v>-9983577.5999999996</v>
      </c>
      <c r="I67" s="32"/>
      <c r="J67" s="11">
        <v>0</v>
      </c>
      <c r="K67" s="32"/>
      <c r="L67" s="11">
        <v>0</v>
      </c>
      <c r="M67" s="7"/>
      <c r="S67" s="32"/>
    </row>
    <row r="68" spans="1:19" ht="18" hidden="1" customHeight="1" x14ac:dyDescent="0.4">
      <c r="A68" s="4" t="s">
        <v>146</v>
      </c>
      <c r="F68" s="49"/>
      <c r="G68" s="85"/>
      <c r="H68" s="49"/>
      <c r="I68" s="32"/>
      <c r="J68" s="11"/>
      <c r="K68" s="32"/>
      <c r="L68" s="11"/>
      <c r="M68" s="7"/>
      <c r="S68" s="32"/>
    </row>
    <row r="69" spans="1:19" ht="18" hidden="1" customHeight="1" x14ac:dyDescent="0.4">
      <c r="B69" s="4" t="s">
        <v>141</v>
      </c>
      <c r="F69" s="49"/>
      <c r="G69" s="85"/>
      <c r="H69" s="49"/>
      <c r="I69" s="32"/>
      <c r="J69" s="11"/>
      <c r="K69" s="32"/>
      <c r="L69" s="11"/>
      <c r="M69" s="7"/>
      <c r="S69" s="32"/>
    </row>
    <row r="70" spans="1:19" ht="18" hidden="1" customHeight="1" x14ac:dyDescent="0.4">
      <c r="C70" s="4" t="s">
        <v>142</v>
      </c>
      <c r="D70" s="7">
        <v>20</v>
      </c>
      <c r="F70" s="49">
        <v>0</v>
      </c>
      <c r="G70" s="85"/>
      <c r="H70" s="49">
        <v>0</v>
      </c>
      <c r="I70" s="32"/>
      <c r="J70" s="11">
        <v>0</v>
      </c>
      <c r="K70" s="32"/>
      <c r="L70" s="11">
        <v>0</v>
      </c>
      <c r="M70" s="7"/>
      <c r="S70" s="32"/>
    </row>
    <row r="71" spans="1:19" ht="18" hidden="1" customHeight="1" x14ac:dyDescent="0.4">
      <c r="B71" s="4" t="s">
        <v>156</v>
      </c>
      <c r="D71" s="29"/>
      <c r="F71" s="50">
        <v>0</v>
      </c>
      <c r="G71" s="85"/>
      <c r="H71" s="50">
        <v>0</v>
      </c>
      <c r="I71" s="32"/>
      <c r="J71" s="50">
        <v>0</v>
      </c>
      <c r="K71" s="32"/>
      <c r="L71" s="50">
        <v>0</v>
      </c>
      <c r="M71" s="7"/>
      <c r="S71" s="32"/>
    </row>
    <row r="72" spans="1:19" ht="18" customHeight="1" x14ac:dyDescent="0.4">
      <c r="A72" s="4" t="s">
        <v>129</v>
      </c>
      <c r="F72" s="56">
        <f>SUM(F67:F71)</f>
        <v>-1390317.8800000004</v>
      </c>
      <c r="G72" s="85"/>
      <c r="H72" s="56">
        <f>SUM(H67:H71)</f>
        <v>-9983577.5999999996</v>
      </c>
      <c r="I72" s="32"/>
      <c r="J72" s="56">
        <f>SUM(J67:J71)</f>
        <v>0</v>
      </c>
      <c r="K72" s="32"/>
      <c r="L72" s="56">
        <f>SUM(L67:L71)</f>
        <v>0</v>
      </c>
      <c r="M72" s="7"/>
    </row>
    <row r="73" spans="1:19" ht="18" customHeight="1" x14ac:dyDescent="0.4">
      <c r="F73" s="45"/>
      <c r="G73" s="85"/>
      <c r="H73" s="45"/>
      <c r="I73" s="32"/>
      <c r="J73" s="8"/>
      <c r="K73" s="32"/>
      <c r="L73" s="8"/>
      <c r="M73" s="7"/>
    </row>
    <row r="74" spans="1:19" ht="18" customHeight="1" thickBot="1" x14ac:dyDescent="0.45">
      <c r="A74" s="4" t="s">
        <v>130</v>
      </c>
      <c r="F74" s="55">
        <f>+F63+F72</f>
        <v>167268250.65000004</v>
      </c>
      <c r="G74" s="85"/>
      <c r="H74" s="55">
        <f>+H63+H72</f>
        <v>376986697.31</v>
      </c>
      <c r="I74" s="32"/>
      <c r="J74" s="55">
        <f>+J63+J72</f>
        <v>-108170015.29999994</v>
      </c>
      <c r="K74" s="32"/>
      <c r="L74" s="55">
        <f>+L63+L72</f>
        <v>95020404.100000009</v>
      </c>
      <c r="M74" s="7"/>
    </row>
    <row r="75" spans="1:19" ht="18" customHeight="1" thickTop="1" x14ac:dyDescent="0.4">
      <c r="F75" s="48"/>
      <c r="G75" s="48"/>
      <c r="H75" s="48"/>
      <c r="I75" s="32"/>
      <c r="J75" s="8"/>
      <c r="K75" s="32"/>
      <c r="L75" s="8"/>
      <c r="M75" s="7"/>
    </row>
    <row r="76" spans="1:19" ht="18" customHeight="1" x14ac:dyDescent="0.4">
      <c r="A76" s="96" t="s">
        <v>106</v>
      </c>
      <c r="B76" s="96"/>
      <c r="C76" s="96"/>
      <c r="D76" s="107"/>
      <c r="E76" s="39"/>
      <c r="F76" s="53"/>
      <c r="G76" s="98"/>
      <c r="H76" s="53"/>
      <c r="I76" s="54"/>
      <c r="J76" s="53"/>
      <c r="K76" s="98"/>
      <c r="L76" s="53"/>
      <c r="M76" s="7"/>
    </row>
    <row r="77" spans="1:19" ht="18" customHeight="1" x14ac:dyDescent="0.4">
      <c r="A77" s="96"/>
      <c r="B77" s="96" t="s">
        <v>108</v>
      </c>
      <c r="C77" s="96"/>
      <c r="D77" s="107"/>
      <c r="E77" s="99">
        <v>852812933</v>
      </c>
      <c r="F77" s="49">
        <f>+F74-F78</f>
        <v>167687721.10000002</v>
      </c>
      <c r="G77" s="85"/>
      <c r="H77" s="49">
        <f>+H74-H78</f>
        <v>377282674.44999999</v>
      </c>
      <c r="I77" s="85"/>
      <c r="J77" s="49">
        <f>+J74-J78</f>
        <v>-108170015.29999994</v>
      </c>
      <c r="K77" s="85"/>
      <c r="L77" s="49">
        <f>+L74-L78</f>
        <v>95020404.100000009</v>
      </c>
      <c r="M77" s="7"/>
    </row>
    <row r="78" spans="1:19" ht="18" customHeight="1" x14ac:dyDescent="0.4">
      <c r="A78" s="96"/>
      <c r="B78" s="4" t="s">
        <v>109</v>
      </c>
      <c r="D78" s="107"/>
      <c r="E78" s="99">
        <v>-1541152</v>
      </c>
      <c r="F78" s="49">
        <f>+F40</f>
        <v>-419470.45</v>
      </c>
      <c r="G78" s="11"/>
      <c r="H78" s="49">
        <f>+H40</f>
        <v>-295977.14</v>
      </c>
      <c r="I78" s="54"/>
      <c r="J78" s="49">
        <f>+J40</f>
        <v>0</v>
      </c>
      <c r="K78" s="54"/>
      <c r="L78" s="49">
        <f>+L40</f>
        <v>0</v>
      </c>
      <c r="M78" s="7"/>
    </row>
    <row r="79" spans="1:19" ht="18" customHeight="1" thickBot="1" x14ac:dyDescent="0.45">
      <c r="A79" s="100"/>
      <c r="B79" s="100"/>
      <c r="C79" s="100"/>
      <c r="D79" s="107"/>
      <c r="E79" s="99"/>
      <c r="F79" s="52">
        <f>SUM(F77:F78)</f>
        <v>167268250.65000004</v>
      </c>
      <c r="G79" s="98"/>
      <c r="H79" s="52">
        <f>SUM(H77:H78)</f>
        <v>376986697.31</v>
      </c>
      <c r="I79" s="98"/>
      <c r="J79" s="52">
        <f>SUM(J77:J78)</f>
        <v>-108170015.29999994</v>
      </c>
      <c r="K79" s="98"/>
      <c r="L79" s="52">
        <f>SUM(L77:L78)</f>
        <v>95020404.100000009</v>
      </c>
      <c r="M79" s="7"/>
    </row>
    <row r="80" spans="1:19" ht="18" customHeight="1" thickTop="1" x14ac:dyDescent="0.4">
      <c r="F80" s="85"/>
      <c r="G80" s="85"/>
      <c r="H80" s="85"/>
      <c r="I80" s="32"/>
      <c r="J80" s="11"/>
      <c r="K80" s="32"/>
      <c r="L80" s="11"/>
      <c r="M80" s="7"/>
    </row>
    <row r="81" spans="1:13" ht="18" customHeight="1" x14ac:dyDescent="0.4">
      <c r="A81" s="4" t="s">
        <v>119</v>
      </c>
      <c r="F81" s="85"/>
      <c r="G81" s="85"/>
      <c r="H81" s="85"/>
      <c r="I81" s="32"/>
      <c r="J81" s="11"/>
      <c r="K81" s="32"/>
      <c r="L81" s="11"/>
      <c r="M81" s="7"/>
    </row>
    <row r="82" spans="1:13" ht="18" customHeight="1" x14ac:dyDescent="0.4">
      <c r="F82" s="5"/>
      <c r="G82" s="5"/>
      <c r="H82" s="5"/>
      <c r="J82" s="9"/>
      <c r="K82" s="73"/>
      <c r="L82" s="9"/>
      <c r="M82" s="7"/>
    </row>
    <row r="83" spans="1:13" ht="18" customHeight="1" x14ac:dyDescent="0.4">
      <c r="F83" s="5"/>
      <c r="G83" s="5"/>
      <c r="H83" s="5"/>
      <c r="J83" s="9"/>
      <c r="K83" s="73"/>
      <c r="L83" s="9"/>
      <c r="M83" s="7"/>
    </row>
    <row r="84" spans="1:13" ht="18" customHeight="1" x14ac:dyDescent="0.4">
      <c r="F84" s="5"/>
      <c r="G84" s="5"/>
      <c r="H84" s="5"/>
      <c r="J84" s="9"/>
      <c r="K84" s="73"/>
      <c r="L84" s="9"/>
      <c r="M84" s="7"/>
    </row>
    <row r="85" spans="1:13" ht="18" customHeight="1" x14ac:dyDescent="0.4">
      <c r="F85" s="5"/>
      <c r="G85" s="5"/>
      <c r="H85" s="5"/>
      <c r="J85" s="9"/>
      <c r="K85" s="73"/>
      <c r="L85" s="9"/>
      <c r="M85" s="7"/>
    </row>
    <row r="86" spans="1:13" ht="18" customHeight="1" x14ac:dyDescent="0.4">
      <c r="F86" s="5"/>
      <c r="G86" s="5"/>
      <c r="H86" s="5"/>
      <c r="J86" s="9"/>
      <c r="K86" s="73"/>
      <c r="L86" s="9"/>
      <c r="M86" s="7"/>
    </row>
    <row r="87" spans="1:13" ht="18" customHeight="1" x14ac:dyDescent="0.4">
      <c r="F87" s="5"/>
      <c r="G87" s="5"/>
      <c r="H87" s="5"/>
      <c r="J87" s="9"/>
      <c r="K87" s="73"/>
      <c r="L87" s="9"/>
      <c r="M87" s="7"/>
    </row>
    <row r="88" spans="1:13" ht="18" customHeight="1" x14ac:dyDescent="0.4">
      <c r="F88" s="5"/>
      <c r="G88" s="5"/>
      <c r="H88" s="5"/>
      <c r="J88" s="9"/>
      <c r="K88" s="73"/>
      <c r="L88" s="9"/>
      <c r="M88" s="7"/>
    </row>
    <row r="89" spans="1:13" ht="18" customHeight="1" x14ac:dyDescent="0.4">
      <c r="F89" s="5"/>
      <c r="G89" s="5"/>
      <c r="H89" s="5"/>
      <c r="J89" s="9"/>
      <c r="K89" s="73"/>
      <c r="L89" s="9"/>
      <c r="M89" s="7"/>
    </row>
    <row r="90" spans="1:13" ht="18" customHeight="1" x14ac:dyDescent="0.4">
      <c r="F90" s="5"/>
      <c r="G90" s="5"/>
      <c r="H90" s="5"/>
      <c r="J90" s="9"/>
      <c r="K90" s="73"/>
      <c r="L90" s="9"/>
      <c r="M90" s="7"/>
    </row>
    <row r="91" spans="1:13" ht="18" customHeight="1" x14ac:dyDescent="0.4">
      <c r="F91" s="5"/>
      <c r="G91" s="5"/>
      <c r="H91" s="5"/>
      <c r="J91" s="9"/>
      <c r="K91" s="73"/>
      <c r="L91" s="9"/>
      <c r="M91" s="7"/>
    </row>
    <row r="92" spans="1:13" ht="18" customHeight="1" x14ac:dyDescent="0.4">
      <c r="F92" s="5"/>
      <c r="G92" s="5"/>
      <c r="H92" s="5"/>
      <c r="J92" s="9"/>
      <c r="K92" s="73"/>
      <c r="L92" s="9"/>
      <c r="M92" s="7"/>
    </row>
    <row r="93" spans="1:13" ht="18" customHeight="1" x14ac:dyDescent="0.4">
      <c r="F93" s="5"/>
      <c r="G93" s="5"/>
      <c r="H93" s="5"/>
      <c r="J93" s="9"/>
      <c r="K93" s="73"/>
      <c r="L93" s="9"/>
      <c r="M93" s="7"/>
    </row>
    <row r="94" spans="1:13" ht="18" customHeight="1" x14ac:dyDescent="0.4">
      <c r="D94" s="101"/>
      <c r="F94" s="5"/>
      <c r="G94" s="5"/>
      <c r="H94" s="5"/>
      <c r="J94" s="9"/>
      <c r="L94" s="9"/>
      <c r="M94" s="7"/>
    </row>
    <row r="95" spans="1:13" ht="18" customHeight="1" x14ac:dyDescent="0.4">
      <c r="J95" s="9"/>
      <c r="L95" s="9"/>
      <c r="M95" s="7"/>
    </row>
    <row r="96" spans="1:13" ht="18" customHeight="1" x14ac:dyDescent="0.4">
      <c r="F96" s="5"/>
      <c r="G96" s="5"/>
      <c r="H96" s="5"/>
      <c r="J96" s="9"/>
      <c r="L96" s="9"/>
      <c r="M96" s="7"/>
    </row>
    <row r="97" spans="1:13" ht="18" customHeight="1" x14ac:dyDescent="0.4">
      <c r="B97" s="10"/>
      <c r="D97" s="102"/>
      <c r="F97" s="9"/>
      <c r="G97" s="5"/>
      <c r="H97" s="9"/>
      <c r="I97" s="10"/>
      <c r="J97" s="9"/>
      <c r="K97" s="10"/>
      <c r="L97" s="9"/>
      <c r="M97" s="7"/>
    </row>
    <row r="98" spans="1:13" ht="18" customHeight="1" x14ac:dyDescent="0.4">
      <c r="M98" s="7"/>
    </row>
    <row r="99" spans="1:13" ht="18" customHeight="1" x14ac:dyDescent="0.4">
      <c r="M99" s="7"/>
    </row>
    <row r="100" spans="1:13" ht="18" customHeight="1" x14ac:dyDescent="0.4">
      <c r="A100" s="7"/>
      <c r="B100" s="12" t="s">
        <v>20</v>
      </c>
      <c r="C100" s="7"/>
      <c r="D100" s="12"/>
      <c r="F100" s="12" t="s">
        <v>20</v>
      </c>
      <c r="I100" s="7"/>
      <c r="J100" s="7"/>
      <c r="K100" s="7"/>
      <c r="L100" s="7"/>
      <c r="M100" s="7"/>
    </row>
    <row r="101" spans="1:13" ht="18" customHeight="1" x14ac:dyDescent="0.4">
      <c r="A101" s="7"/>
      <c r="B101" s="12"/>
      <c r="C101" s="7"/>
      <c r="D101" s="12"/>
      <c r="F101" s="12"/>
      <c r="I101" s="7"/>
      <c r="J101" s="7"/>
      <c r="K101" s="7"/>
      <c r="L101" s="7"/>
      <c r="M101" s="7"/>
    </row>
    <row r="102" spans="1:13" ht="18" customHeight="1" x14ac:dyDescent="0.4">
      <c r="A102" s="110"/>
      <c r="B102" s="110"/>
      <c r="C102" s="110"/>
      <c r="D102" s="110"/>
      <c r="E102" s="110"/>
      <c r="F102" s="110"/>
      <c r="G102" s="110"/>
      <c r="H102" s="110"/>
      <c r="I102" s="110"/>
      <c r="J102" s="110"/>
      <c r="K102" s="110"/>
      <c r="L102" s="110"/>
    </row>
  </sheetData>
  <mergeCells count="17">
    <mergeCell ref="A2:L2"/>
    <mergeCell ref="F7:H7"/>
    <mergeCell ref="A3:L3"/>
    <mergeCell ref="F6:H6"/>
    <mergeCell ref="A4:L4"/>
    <mergeCell ref="F5:L5"/>
    <mergeCell ref="J6:L6"/>
    <mergeCell ref="J7:L7"/>
    <mergeCell ref="A55:L55"/>
    <mergeCell ref="A102:L102"/>
    <mergeCell ref="F58:L58"/>
    <mergeCell ref="F59:H59"/>
    <mergeCell ref="J59:L59"/>
    <mergeCell ref="F60:H60"/>
    <mergeCell ref="A56:L56"/>
    <mergeCell ref="A57:L57"/>
    <mergeCell ref="J60:L60"/>
  </mergeCells>
  <phoneticPr fontId="0" type="noConversion"/>
  <conditionalFormatting sqref="F38:L38 E38:E41 I40:J40 L40 G40:G41 K40:K41 I41 E76:E79 G78:G79 I78:I79 K78:K79">
    <cfRule type="expression" priority="10" stopIfTrue="1">
      <formula>"if(E11&gt;0,#,##0;(#,##0),"-")"</formula>
    </cfRule>
  </conditionalFormatting>
  <conditionalFormatting sqref="F76:L76">
    <cfRule type="expression" priority="1" stopIfTrue="1">
      <formula>"if(E11&gt;0,#,##0;(#,##0),"-")"</formula>
    </cfRule>
  </conditionalFormatting>
  <pageMargins left="0.51" right="0" top="0.59055118110236204" bottom="0" header="0.43307086614173201" footer="0"/>
  <pageSetup paperSize="9" scale="93" firstPageNumber="6" fitToHeight="4" orientation="portrait" useFirstPageNumber="1" r:id="rId1"/>
  <headerFooter alignWithMargins="0">
    <oddFooter>&amp;C&amp;P</oddFooter>
  </headerFooter>
  <rowBreaks count="1" manualBreakCount="1">
    <brk id="53" max="11" man="1"/>
  </rowBreaks>
  <ignoredErrors>
    <ignoredError sqref="G61 I61 K61 K8 I8 G8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40"/>
  <sheetViews>
    <sheetView view="pageBreakPreview" topLeftCell="A65" zoomScaleNormal="100" zoomScaleSheetLayoutView="100" workbookViewId="0">
      <selection activeCell="E88" sqref="E88"/>
    </sheetView>
  </sheetViews>
  <sheetFormatPr defaultColWidth="9.140625" defaultRowHeight="18" x14ac:dyDescent="0.4"/>
  <cols>
    <col min="1" max="3" width="2.85546875" style="10" customWidth="1"/>
    <col min="4" max="4" width="42.140625" style="10" customWidth="1"/>
    <col min="5" max="5" width="6.42578125" style="7" customWidth="1"/>
    <col min="6" max="6" width="0.85546875" style="7" customWidth="1"/>
    <col min="7" max="7" width="13.5703125" style="10" customWidth="1"/>
    <col min="8" max="8" width="0.85546875" style="10" customWidth="1"/>
    <col min="9" max="9" width="14.85546875" style="10" customWidth="1"/>
    <col min="10" max="10" width="0.5703125" style="10" customWidth="1"/>
    <col min="11" max="11" width="13.42578125" style="10" customWidth="1"/>
    <col min="12" max="12" width="0.85546875" style="10" customWidth="1"/>
    <col min="13" max="13" width="14" style="10" customWidth="1"/>
    <col min="14" max="14" width="1.85546875" style="10" customWidth="1"/>
    <col min="15" max="15" width="12.85546875" style="10" hidden="1" customWidth="1"/>
    <col min="16" max="16" width="13.140625" style="10" hidden="1" customWidth="1"/>
    <col min="17" max="17" width="9.140625" style="10"/>
    <col min="18" max="18" width="10.140625" style="10" customWidth="1"/>
    <col min="19" max="16384" width="9.140625" style="10"/>
  </cols>
  <sheetData>
    <row r="1" spans="1:15" x14ac:dyDescent="0.4">
      <c r="A1" s="111" t="s">
        <v>51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</row>
    <row r="2" spans="1:15" x14ac:dyDescent="0.4">
      <c r="A2" s="112" t="s">
        <v>28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</row>
    <row r="3" spans="1:15" x14ac:dyDescent="0.4">
      <c r="A3" s="112" t="str">
        <f>+'งบกำไรขาดทุน Q4_67'!A4:L4</f>
        <v>สำหรับปีสิ้นสุดวันที่ 31 ธันวาคม 2567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</row>
    <row r="4" spans="1:15" x14ac:dyDescent="0.4">
      <c r="A4" s="3"/>
      <c r="B4" s="3"/>
      <c r="C4" s="3"/>
      <c r="D4" s="3"/>
      <c r="E4" s="3"/>
      <c r="F4" s="3"/>
      <c r="G4" s="116" t="s">
        <v>12</v>
      </c>
      <c r="H4" s="116"/>
      <c r="I4" s="116"/>
      <c r="J4" s="116"/>
      <c r="K4" s="116"/>
      <c r="L4" s="116"/>
      <c r="M4" s="116"/>
    </row>
    <row r="5" spans="1:15" x14ac:dyDescent="0.4">
      <c r="G5" s="116" t="s">
        <v>33</v>
      </c>
      <c r="H5" s="116"/>
      <c r="I5" s="116"/>
      <c r="J5" s="3"/>
      <c r="K5" s="116" t="s">
        <v>34</v>
      </c>
      <c r="L5" s="116"/>
      <c r="M5" s="116"/>
    </row>
    <row r="6" spans="1:15" x14ac:dyDescent="0.4">
      <c r="G6" s="109" t="s">
        <v>120</v>
      </c>
      <c r="H6" s="109"/>
      <c r="I6" s="109"/>
      <c r="J6" s="4"/>
      <c r="K6" s="109" t="str">
        <f>+G6</f>
        <v>สำหรับปีสิ้นสุดวันที่ 31 ธันวาคม</v>
      </c>
      <c r="L6" s="109"/>
      <c r="M6" s="109"/>
    </row>
    <row r="7" spans="1:15" ht="18.75" customHeight="1" x14ac:dyDescent="0.4">
      <c r="G7" s="21" t="s">
        <v>211</v>
      </c>
      <c r="H7" s="7"/>
      <c r="I7" s="21" t="s">
        <v>190</v>
      </c>
      <c r="J7" s="14"/>
      <c r="K7" s="21" t="str">
        <f>+G7</f>
        <v>2567</v>
      </c>
      <c r="L7" s="7"/>
      <c r="M7" s="21" t="str">
        <f>+I7</f>
        <v>2566</v>
      </c>
      <c r="N7" s="7"/>
      <c r="O7" s="14"/>
    </row>
    <row r="8" spans="1:15" ht="8.25" customHeight="1" x14ac:dyDescent="0.4">
      <c r="G8" s="14"/>
      <c r="H8" s="7"/>
      <c r="I8" s="14"/>
      <c r="J8" s="14"/>
      <c r="K8" s="14"/>
      <c r="L8" s="7"/>
      <c r="M8" s="14"/>
      <c r="N8" s="7"/>
      <c r="O8" s="14"/>
    </row>
    <row r="9" spans="1:15" x14ac:dyDescent="0.4">
      <c r="A9" s="73" t="s">
        <v>29</v>
      </c>
      <c r="B9" s="73"/>
      <c r="C9" s="73"/>
      <c r="D9" s="73"/>
      <c r="F9" s="74"/>
      <c r="G9" s="73"/>
      <c r="H9" s="73"/>
      <c r="I9" s="73"/>
      <c r="J9" s="73"/>
      <c r="K9" s="73"/>
      <c r="L9" s="73"/>
      <c r="M9" s="73"/>
    </row>
    <row r="10" spans="1:15" x14ac:dyDescent="0.4">
      <c r="A10" s="73"/>
      <c r="B10" s="73" t="s">
        <v>118</v>
      </c>
      <c r="C10" s="73"/>
      <c r="D10" s="73"/>
      <c r="E10" s="74"/>
      <c r="F10" s="74"/>
      <c r="G10" s="8">
        <f>'งบกำไรขาดทุน Q4_67'!F37</f>
        <v>168658568.53000003</v>
      </c>
      <c r="H10" s="8"/>
      <c r="I10" s="8">
        <f>'งบกำไรขาดทุน Q4_67'!H37</f>
        <v>386970274.91000003</v>
      </c>
      <c r="J10" s="8"/>
      <c r="K10" s="8">
        <f>'งบกำไรขาดทุน Q4_67'!J37</f>
        <v>-108170015.29999994</v>
      </c>
      <c r="L10" s="8"/>
      <c r="M10" s="8">
        <f>'งบกำไรขาดทุน Q4_67'!L37</f>
        <v>95020404.100000009</v>
      </c>
    </row>
    <row r="11" spans="1:15" x14ac:dyDescent="0.4">
      <c r="A11" s="73"/>
      <c r="B11" s="73" t="s">
        <v>30</v>
      </c>
      <c r="C11" s="73"/>
      <c r="D11" s="73"/>
      <c r="E11" s="74"/>
      <c r="F11" s="74"/>
      <c r="G11" s="8"/>
      <c r="H11" s="8"/>
      <c r="I11" s="8"/>
      <c r="J11" s="8"/>
      <c r="K11" s="8"/>
      <c r="L11" s="8"/>
      <c r="M11" s="8"/>
    </row>
    <row r="12" spans="1:15" x14ac:dyDescent="0.4">
      <c r="A12" s="73"/>
      <c r="B12" s="73"/>
      <c r="C12" s="73"/>
      <c r="D12" s="73" t="s">
        <v>203</v>
      </c>
      <c r="E12" s="74" t="s">
        <v>202</v>
      </c>
      <c r="F12" s="74"/>
      <c r="G12" s="8">
        <v>11082161.369999999</v>
      </c>
      <c r="H12" s="8"/>
      <c r="I12" s="8">
        <v>25757158.66</v>
      </c>
      <c r="J12" s="8"/>
      <c r="K12" s="8">
        <v>7586242.79</v>
      </c>
      <c r="L12" s="8"/>
      <c r="M12" s="8">
        <v>7304460.9800000004</v>
      </c>
    </row>
    <row r="13" spans="1:15" x14ac:dyDescent="0.4">
      <c r="A13" s="73"/>
      <c r="B13" s="73"/>
      <c r="C13" s="73"/>
      <c r="D13" s="73" t="s">
        <v>201</v>
      </c>
      <c r="E13" s="74" t="s">
        <v>235</v>
      </c>
      <c r="F13" s="74"/>
      <c r="G13" s="8">
        <v>-7405235.290000001</v>
      </c>
      <c r="H13" s="8"/>
      <c r="I13" s="8">
        <v>16330010.210000001</v>
      </c>
      <c r="J13" s="8"/>
      <c r="K13" s="8">
        <v>0</v>
      </c>
      <c r="L13" s="8"/>
      <c r="M13" s="8">
        <v>0</v>
      </c>
    </row>
    <row r="14" spans="1:15" x14ac:dyDescent="0.4">
      <c r="A14" s="73"/>
      <c r="B14" s="73"/>
      <c r="C14" s="73"/>
      <c r="D14" s="73" t="s">
        <v>92</v>
      </c>
      <c r="E14" s="74"/>
      <c r="F14" s="74"/>
      <c r="G14" s="8">
        <v>44633333.340000004</v>
      </c>
      <c r="H14" s="8"/>
      <c r="I14" s="8">
        <v>6970000</v>
      </c>
      <c r="J14" s="8"/>
      <c r="K14" s="8">
        <v>44633333.340000004</v>
      </c>
      <c r="L14" s="8"/>
      <c r="M14" s="8">
        <v>0</v>
      </c>
    </row>
    <row r="15" spans="1:15" x14ac:dyDescent="0.4">
      <c r="A15" s="73"/>
      <c r="B15" s="73"/>
      <c r="C15" s="73"/>
      <c r="D15" s="73" t="s">
        <v>237</v>
      </c>
      <c r="E15" s="74">
        <v>10</v>
      </c>
      <c r="F15" s="74"/>
      <c r="G15" s="8">
        <v>30463926.289999999</v>
      </c>
      <c r="H15" s="8"/>
      <c r="I15" s="8">
        <v>4334273</v>
      </c>
      <c r="J15" s="8"/>
      <c r="K15" s="8">
        <v>30463926.289999999</v>
      </c>
      <c r="L15" s="8"/>
      <c r="M15" s="8">
        <v>4334273</v>
      </c>
    </row>
    <row r="16" spans="1:15" s="84" customFormat="1" x14ac:dyDescent="0.4">
      <c r="A16" s="73"/>
      <c r="B16" s="73"/>
      <c r="C16" s="73"/>
      <c r="D16" s="73" t="s">
        <v>226</v>
      </c>
      <c r="E16" s="74">
        <v>14</v>
      </c>
      <c r="F16" s="74"/>
      <c r="G16" s="8">
        <v>5992283.4100000001</v>
      </c>
      <c r="H16" s="8"/>
      <c r="I16" s="8">
        <v>0</v>
      </c>
      <c r="J16" s="8"/>
      <c r="K16" s="8">
        <v>0</v>
      </c>
      <c r="L16" s="8"/>
      <c r="M16" s="8">
        <v>0</v>
      </c>
    </row>
    <row r="17" spans="1:13" x14ac:dyDescent="0.4">
      <c r="A17" s="73"/>
      <c r="B17" s="73"/>
      <c r="C17" s="73"/>
      <c r="D17" s="72" t="s">
        <v>173</v>
      </c>
      <c r="E17" s="16">
        <v>8.4</v>
      </c>
      <c r="F17" s="74"/>
      <c r="G17" s="8">
        <v>9562347.1300000008</v>
      </c>
      <c r="H17" s="11"/>
      <c r="I17" s="8">
        <v>-15624673.189999999</v>
      </c>
      <c r="J17" s="11"/>
      <c r="K17" s="8">
        <v>79139805.439999998</v>
      </c>
      <c r="L17" s="8"/>
      <c r="M17" s="8">
        <v>40033043.039999999</v>
      </c>
    </row>
    <row r="18" spans="1:13" x14ac:dyDescent="0.4">
      <c r="A18" s="73"/>
      <c r="B18" s="73"/>
      <c r="C18" s="73"/>
      <c r="D18" s="73" t="s">
        <v>199</v>
      </c>
      <c r="E18" s="74"/>
      <c r="F18" s="74"/>
      <c r="G18" s="8">
        <v>-70267206.829999998</v>
      </c>
      <c r="H18" s="11"/>
      <c r="I18" s="8">
        <v>-289297561.66000003</v>
      </c>
      <c r="J18" s="11"/>
      <c r="K18" s="8">
        <v>-88789.87</v>
      </c>
      <c r="L18" s="8"/>
      <c r="M18" s="8">
        <v>-21891.73</v>
      </c>
    </row>
    <row r="19" spans="1:13" x14ac:dyDescent="0.4">
      <c r="A19" s="73"/>
      <c r="B19" s="73"/>
      <c r="C19" s="73"/>
      <c r="D19" s="73" t="s">
        <v>219</v>
      </c>
      <c r="E19" s="74"/>
      <c r="F19" s="74"/>
      <c r="G19" s="8">
        <v>-108567902.98</v>
      </c>
      <c r="H19" s="11"/>
      <c r="I19" s="45">
        <v>66287816.030000001</v>
      </c>
      <c r="J19" s="11"/>
      <c r="K19" s="8">
        <v>-12.22</v>
      </c>
      <c r="L19" s="8"/>
      <c r="M19" s="8">
        <v>1383.2</v>
      </c>
    </row>
    <row r="20" spans="1:13" x14ac:dyDescent="0.4">
      <c r="A20" s="73"/>
      <c r="B20" s="73"/>
      <c r="C20" s="73"/>
      <c r="D20" s="73" t="s">
        <v>217</v>
      </c>
      <c r="E20" s="74"/>
      <c r="F20" s="74"/>
      <c r="G20" s="8">
        <v>-114898653.03</v>
      </c>
      <c r="H20" s="11"/>
      <c r="I20" s="8">
        <v>-34472498.960000001</v>
      </c>
      <c r="J20" s="11"/>
      <c r="K20" s="8">
        <v>-53909.74</v>
      </c>
      <c r="L20" s="8"/>
      <c r="M20" s="8">
        <v>-9440.5</v>
      </c>
    </row>
    <row r="21" spans="1:13" ht="19.5" customHeight="1" x14ac:dyDescent="0.4">
      <c r="A21" s="73"/>
      <c r="B21" s="73"/>
      <c r="C21" s="73"/>
      <c r="D21" s="73" t="s">
        <v>159</v>
      </c>
      <c r="F21" s="74"/>
      <c r="G21" s="8">
        <v>-4000000</v>
      </c>
      <c r="H21" s="11"/>
      <c r="I21" s="8">
        <v>-5000000</v>
      </c>
      <c r="J21" s="11"/>
      <c r="K21" s="8">
        <v>-4000000</v>
      </c>
      <c r="L21" s="8"/>
      <c r="M21" s="8">
        <v>-5000000</v>
      </c>
    </row>
    <row r="22" spans="1:13" ht="18" customHeight="1" x14ac:dyDescent="0.4">
      <c r="A22" s="73"/>
      <c r="B22" s="73"/>
      <c r="C22" s="73"/>
      <c r="D22" s="73" t="s">
        <v>105</v>
      </c>
      <c r="E22" s="74">
        <v>21</v>
      </c>
      <c r="F22" s="74"/>
      <c r="G22" s="8">
        <v>2871532</v>
      </c>
      <c r="H22" s="11"/>
      <c r="I22" s="8">
        <v>2745250</v>
      </c>
      <c r="J22" s="11"/>
      <c r="K22" s="8">
        <v>2854733.34</v>
      </c>
      <c r="L22" s="8"/>
      <c r="M22" s="8">
        <v>2563239</v>
      </c>
    </row>
    <row r="23" spans="1:13" x14ac:dyDescent="0.4">
      <c r="D23" s="4" t="s">
        <v>124</v>
      </c>
      <c r="E23" s="7">
        <v>23.1</v>
      </c>
      <c r="G23" s="10">
        <v>8684548.2899999991</v>
      </c>
      <c r="I23" s="10">
        <v>26443567.719999999</v>
      </c>
      <c r="K23" s="10">
        <v>8684548.2899999991</v>
      </c>
      <c r="M23" s="10">
        <v>26443567.719999999</v>
      </c>
    </row>
    <row r="24" spans="1:13" x14ac:dyDescent="0.4">
      <c r="A24" s="73"/>
      <c r="B24" s="73"/>
      <c r="C24" s="73"/>
      <c r="D24" s="4" t="s">
        <v>117</v>
      </c>
      <c r="E24" s="16">
        <v>23.1</v>
      </c>
      <c r="F24" s="74"/>
      <c r="G24" s="11">
        <v>-34386302.650000006</v>
      </c>
      <c r="H24" s="11"/>
      <c r="I24" s="11">
        <v>-1824801.95</v>
      </c>
      <c r="J24" s="11"/>
      <c r="K24" s="11">
        <v>-32282445.360000007</v>
      </c>
      <c r="L24" s="11"/>
      <c r="M24" s="11">
        <v>3680249.66</v>
      </c>
    </row>
    <row r="25" spans="1:13" x14ac:dyDescent="0.4">
      <c r="A25" s="73"/>
      <c r="B25" s="73"/>
      <c r="C25" s="73"/>
      <c r="D25" s="73" t="s">
        <v>85</v>
      </c>
      <c r="E25" s="74"/>
      <c r="F25" s="74"/>
      <c r="G25" s="50">
        <v>7885807.5099999998</v>
      </c>
      <c r="H25" s="11"/>
      <c r="I25" s="50">
        <v>11495829.51</v>
      </c>
      <c r="J25" s="11"/>
      <c r="K25" s="50">
        <v>8152610.7999999998</v>
      </c>
      <c r="L25" s="11"/>
      <c r="M25" s="50">
        <v>12293432.27</v>
      </c>
    </row>
    <row r="26" spans="1:13" x14ac:dyDescent="0.4">
      <c r="A26" s="73"/>
      <c r="B26" s="73" t="s">
        <v>71</v>
      </c>
      <c r="C26" s="73"/>
      <c r="D26" s="73"/>
      <c r="E26" s="74"/>
      <c r="F26" s="74"/>
      <c r="G26" s="8">
        <f>+SUM(G10:G25)</f>
        <v>-49690792.909999967</v>
      </c>
      <c r="H26" s="11"/>
      <c r="I26" s="8">
        <f>+SUM(I10:I25)</f>
        <v>201114644.28</v>
      </c>
      <c r="J26" s="11"/>
      <c r="K26" s="8">
        <f>+SUM(K10:K25)</f>
        <v>36920027.800000057</v>
      </c>
      <c r="L26" s="11"/>
      <c r="M26" s="8">
        <f>+SUM(M10:M25)</f>
        <v>186642720.74000001</v>
      </c>
    </row>
    <row r="27" spans="1:13" x14ac:dyDescent="0.4">
      <c r="A27" s="73"/>
      <c r="B27" s="73" t="s">
        <v>59</v>
      </c>
      <c r="C27" s="73"/>
      <c r="D27" s="73"/>
      <c r="E27" s="74"/>
      <c r="F27" s="74"/>
      <c r="G27" s="32"/>
      <c r="H27" s="32"/>
      <c r="I27" s="32"/>
      <c r="J27" s="32"/>
      <c r="K27" s="32"/>
      <c r="L27" s="32"/>
      <c r="M27" s="32"/>
    </row>
    <row r="28" spans="1:13" x14ac:dyDescent="0.4">
      <c r="A28" s="73"/>
      <c r="B28" s="73"/>
      <c r="C28" s="10" t="s">
        <v>165</v>
      </c>
      <c r="D28" s="73"/>
      <c r="E28" s="16">
        <v>8.3000000000000007</v>
      </c>
      <c r="F28" s="74"/>
      <c r="G28" s="8">
        <v>-23013691.969999999</v>
      </c>
      <c r="H28" s="8"/>
      <c r="I28" s="8">
        <v>376198645.24000001</v>
      </c>
      <c r="J28" s="8"/>
      <c r="K28" s="8">
        <v>-84568636.319999993</v>
      </c>
      <c r="L28" s="8"/>
      <c r="M28" s="8">
        <v>-23412138.870000001</v>
      </c>
    </row>
    <row r="29" spans="1:13" x14ac:dyDescent="0.4">
      <c r="A29" s="73"/>
      <c r="B29" s="73"/>
      <c r="C29" s="73" t="s">
        <v>87</v>
      </c>
      <c r="D29" s="73"/>
      <c r="E29" s="74">
        <v>4</v>
      </c>
      <c r="F29" s="74"/>
      <c r="G29" s="8">
        <v>9086556.3400000036</v>
      </c>
      <c r="H29" s="8"/>
      <c r="I29" s="8">
        <v>63217190.200000003</v>
      </c>
      <c r="J29" s="8"/>
      <c r="K29" s="8">
        <v>-25851455.199999999</v>
      </c>
      <c r="L29" s="8"/>
      <c r="M29" s="8">
        <v>38168292.859999999</v>
      </c>
    </row>
    <row r="30" spans="1:13" x14ac:dyDescent="0.4">
      <c r="A30" s="73"/>
      <c r="B30" s="73"/>
      <c r="C30" s="73" t="s">
        <v>86</v>
      </c>
      <c r="D30" s="73"/>
      <c r="E30" s="16">
        <v>2.2000000000000002</v>
      </c>
      <c r="F30" s="74"/>
      <c r="G30" s="8">
        <v>46824.480000000003</v>
      </c>
      <c r="H30" s="8"/>
      <c r="I30" s="8">
        <v>-46824.480000000003</v>
      </c>
      <c r="J30" s="8"/>
      <c r="K30" s="8">
        <v>46824.480000000003</v>
      </c>
      <c r="L30" s="8"/>
      <c r="M30" s="8">
        <v>5828175.5199999996</v>
      </c>
    </row>
    <row r="31" spans="1:13" x14ac:dyDescent="0.4">
      <c r="A31" s="73"/>
      <c r="B31" s="73"/>
      <c r="C31" s="73" t="s">
        <v>175</v>
      </c>
      <c r="D31" s="73"/>
      <c r="E31" s="74">
        <v>5</v>
      </c>
      <c r="F31" s="74"/>
      <c r="G31" s="8">
        <v>48016217.770000003</v>
      </c>
      <c r="H31" s="8"/>
      <c r="I31" s="8">
        <v>-14678710.059999999</v>
      </c>
      <c r="J31" s="8"/>
      <c r="K31" s="8">
        <v>23518626.419999998</v>
      </c>
      <c r="L31" s="8"/>
      <c r="M31" s="8">
        <v>-26357024.830000002</v>
      </c>
    </row>
    <row r="32" spans="1:13" x14ac:dyDescent="0.4">
      <c r="A32" s="73"/>
      <c r="B32" s="73"/>
      <c r="C32" s="73" t="s">
        <v>176</v>
      </c>
      <c r="D32" s="73"/>
      <c r="E32" s="16">
        <v>2.2999999999999998</v>
      </c>
      <c r="F32" s="74"/>
      <c r="G32" s="8">
        <v>0</v>
      </c>
      <c r="H32" s="8"/>
      <c r="I32" s="8">
        <v>0</v>
      </c>
      <c r="J32" s="8"/>
      <c r="K32" s="8">
        <v>1632371.71</v>
      </c>
      <c r="L32" s="8"/>
      <c r="M32" s="8">
        <v>-1632371.71</v>
      </c>
    </row>
    <row r="33" spans="1:13" x14ac:dyDescent="0.4">
      <c r="A33" s="73"/>
      <c r="B33" s="73"/>
      <c r="C33" s="4" t="s">
        <v>222</v>
      </c>
      <c r="D33" s="73"/>
      <c r="E33" s="74">
        <v>6</v>
      </c>
      <c r="F33" s="74"/>
      <c r="G33" s="8">
        <v>-25456774</v>
      </c>
      <c r="H33" s="8"/>
      <c r="I33" s="8">
        <v>-17020678.719999999</v>
      </c>
      <c r="J33" s="8"/>
      <c r="K33" s="8">
        <v>0</v>
      </c>
      <c r="L33" s="8"/>
      <c r="M33" s="8">
        <v>0</v>
      </c>
    </row>
    <row r="34" spans="1:13" x14ac:dyDescent="0.4">
      <c r="A34" s="73"/>
      <c r="B34" s="73"/>
      <c r="C34" s="73" t="s">
        <v>44</v>
      </c>
      <c r="D34" s="73"/>
      <c r="E34" s="74"/>
      <c r="F34" s="74"/>
      <c r="G34" s="8">
        <v>-13075920.15</v>
      </c>
      <c r="H34" s="8"/>
      <c r="I34" s="8">
        <v>17494742.449999999</v>
      </c>
      <c r="J34" s="8"/>
      <c r="K34" s="8">
        <v>-15241416.25</v>
      </c>
      <c r="L34" s="8"/>
      <c r="M34" s="8">
        <v>17214509.620000001</v>
      </c>
    </row>
    <row r="35" spans="1:13" x14ac:dyDescent="0.4">
      <c r="A35" s="73"/>
      <c r="B35" s="73"/>
      <c r="C35" s="73" t="s">
        <v>46</v>
      </c>
      <c r="D35" s="73"/>
      <c r="E35" s="8"/>
      <c r="F35" s="74"/>
      <c r="G35" s="8">
        <v>0</v>
      </c>
      <c r="H35" s="8"/>
      <c r="I35" s="8">
        <v>651031.76</v>
      </c>
      <c r="J35" s="8"/>
      <c r="K35" s="8">
        <v>0</v>
      </c>
      <c r="L35" s="8"/>
      <c r="M35" s="8">
        <v>-1200</v>
      </c>
    </row>
    <row r="36" spans="1:13" x14ac:dyDescent="0.4">
      <c r="A36" s="73"/>
      <c r="B36" s="73" t="s">
        <v>60</v>
      </c>
      <c r="C36" s="73"/>
      <c r="D36" s="73"/>
      <c r="E36" s="74"/>
      <c r="F36" s="74"/>
      <c r="G36" s="8"/>
      <c r="H36" s="8"/>
      <c r="I36" s="8"/>
      <c r="J36" s="8"/>
      <c r="K36" s="8"/>
      <c r="L36" s="8"/>
      <c r="M36" s="8"/>
    </row>
    <row r="37" spans="1:13" x14ac:dyDescent="0.4">
      <c r="A37" s="73"/>
      <c r="B37" s="73"/>
      <c r="C37" s="73" t="s">
        <v>88</v>
      </c>
      <c r="D37" s="73"/>
      <c r="E37" s="74"/>
      <c r="F37" s="74"/>
      <c r="G37" s="8">
        <v>0</v>
      </c>
      <c r="H37" s="8"/>
      <c r="I37" s="8">
        <v>-534699.31000000006</v>
      </c>
      <c r="J37" s="8"/>
      <c r="K37" s="8">
        <v>0</v>
      </c>
      <c r="L37" s="8"/>
      <c r="M37" s="8">
        <v>0</v>
      </c>
    </row>
    <row r="38" spans="1:13" x14ac:dyDescent="0.4">
      <c r="A38" s="73"/>
      <c r="B38" s="73"/>
      <c r="C38" s="73" t="s">
        <v>200</v>
      </c>
      <c r="D38" s="73"/>
      <c r="E38" s="16">
        <v>2.5</v>
      </c>
      <c r="F38" s="74"/>
      <c r="G38" s="8">
        <v>0</v>
      </c>
      <c r="H38" s="8"/>
      <c r="I38" s="8">
        <v>0</v>
      </c>
      <c r="J38" s="8"/>
      <c r="K38" s="8">
        <v>-78725230.049999997</v>
      </c>
      <c r="L38" s="8"/>
      <c r="M38" s="8">
        <v>78725230.049999997</v>
      </c>
    </row>
    <row r="39" spans="1:13" x14ac:dyDescent="0.4">
      <c r="A39" s="73"/>
      <c r="B39" s="73"/>
      <c r="C39" s="73" t="s">
        <v>177</v>
      </c>
      <c r="D39" s="73"/>
      <c r="E39" s="74">
        <v>19</v>
      </c>
      <c r="F39" s="74"/>
      <c r="G39" s="8">
        <v>-16230862.810000001</v>
      </c>
      <c r="H39" s="8"/>
      <c r="I39" s="8">
        <v>30388172.870000001</v>
      </c>
      <c r="J39" s="8"/>
      <c r="K39" s="8">
        <v>-17182811.77</v>
      </c>
      <c r="L39" s="8"/>
      <c r="M39" s="8">
        <v>43467235.109999999</v>
      </c>
    </row>
    <row r="40" spans="1:13" x14ac:dyDescent="0.4">
      <c r="A40" s="73"/>
      <c r="B40" s="73"/>
      <c r="C40" s="73" t="s">
        <v>183</v>
      </c>
      <c r="D40" s="73"/>
      <c r="E40" s="74"/>
      <c r="F40" s="74"/>
      <c r="G40" s="8">
        <v>0</v>
      </c>
      <c r="H40" s="8"/>
      <c r="I40" s="8">
        <v>0</v>
      </c>
      <c r="J40" s="8"/>
      <c r="K40" s="8">
        <v>1203996.25</v>
      </c>
      <c r="L40" s="8"/>
      <c r="M40" s="8">
        <v>-6591361.0499999998</v>
      </c>
    </row>
    <row r="41" spans="1:13" x14ac:dyDescent="0.4">
      <c r="A41" s="73"/>
      <c r="B41" s="73"/>
      <c r="C41" s="73" t="s">
        <v>49</v>
      </c>
      <c r="D41" s="73"/>
      <c r="E41" s="74"/>
      <c r="F41" s="74"/>
      <c r="G41" s="8">
        <v>7197028.1200000001</v>
      </c>
      <c r="H41" s="8"/>
      <c r="I41" s="8">
        <v>-15395453.710000001</v>
      </c>
      <c r="J41" s="8"/>
      <c r="K41" s="8">
        <v>8440029.0299999993</v>
      </c>
      <c r="L41" s="8"/>
      <c r="M41" s="8">
        <v>-16459969.77</v>
      </c>
    </row>
    <row r="42" spans="1:13" x14ac:dyDescent="0.4">
      <c r="A42" s="73"/>
      <c r="B42" s="73"/>
      <c r="C42" s="73" t="s">
        <v>152</v>
      </c>
      <c r="D42" s="73"/>
      <c r="E42" s="74"/>
      <c r="F42" s="74"/>
      <c r="G42" s="50">
        <v>1267729.24</v>
      </c>
      <c r="H42" s="8"/>
      <c r="I42" s="50">
        <v>2745250</v>
      </c>
      <c r="J42" s="8"/>
      <c r="K42" s="50">
        <v>2371734.2400000002</v>
      </c>
      <c r="L42" s="8"/>
      <c r="M42" s="50">
        <v>3568633</v>
      </c>
    </row>
    <row r="43" spans="1:13" s="73" customFormat="1" x14ac:dyDescent="0.4">
      <c r="B43" s="73" t="s">
        <v>75</v>
      </c>
      <c r="E43" s="74"/>
      <c r="F43" s="74"/>
      <c r="G43" s="8">
        <f>SUM(G26:G42)</f>
        <v>-61853685.889999956</v>
      </c>
      <c r="H43" s="8"/>
      <c r="I43" s="8">
        <f>SUM(I26:I42)</f>
        <v>644133310.5200001</v>
      </c>
      <c r="J43" s="8"/>
      <c r="K43" s="8">
        <f>SUM(K26:K42)</f>
        <v>-147435939.65999994</v>
      </c>
      <c r="L43" s="8"/>
      <c r="M43" s="8">
        <f>SUM(M26:M42)</f>
        <v>299160730.67000002</v>
      </c>
    </row>
    <row r="44" spans="1:13" s="73" customFormat="1" x14ac:dyDescent="0.4">
      <c r="C44" s="73" t="s">
        <v>76</v>
      </c>
      <c r="E44" s="74"/>
      <c r="F44" s="74"/>
      <c r="G44" s="8">
        <v>-7885807.5099999998</v>
      </c>
      <c r="H44" s="8"/>
      <c r="I44" s="8">
        <v>-11495829.51</v>
      </c>
      <c r="J44" s="8"/>
      <c r="K44" s="8">
        <v>-8152610.7999999998</v>
      </c>
      <c r="L44" s="8"/>
      <c r="M44" s="8">
        <v>-12293432.27</v>
      </c>
    </row>
    <row r="45" spans="1:13" s="73" customFormat="1" x14ac:dyDescent="0.4">
      <c r="C45" s="73" t="s">
        <v>77</v>
      </c>
      <c r="E45" s="74"/>
      <c r="F45" s="74"/>
      <c r="G45" s="8">
        <v>-33190085.41</v>
      </c>
      <c r="H45" s="8"/>
      <c r="I45" s="8">
        <v>-14949469.359999999</v>
      </c>
      <c r="J45" s="8"/>
      <c r="K45" s="8">
        <v>-32659531.52</v>
      </c>
      <c r="L45" s="8"/>
      <c r="M45" s="8">
        <v>-14887349.58</v>
      </c>
    </row>
    <row r="46" spans="1:13" s="73" customFormat="1" hidden="1" x14ac:dyDescent="0.4">
      <c r="C46" s="73" t="s">
        <v>220</v>
      </c>
      <c r="E46" s="74"/>
      <c r="F46" s="74"/>
      <c r="G46" s="8">
        <v>0</v>
      </c>
      <c r="H46" s="8"/>
      <c r="I46" s="8">
        <v>0</v>
      </c>
      <c r="J46" s="8"/>
      <c r="K46" s="8">
        <v>0</v>
      </c>
      <c r="L46" s="8"/>
      <c r="M46" s="8">
        <v>0</v>
      </c>
    </row>
    <row r="47" spans="1:13" x14ac:dyDescent="0.4">
      <c r="A47" s="73"/>
      <c r="B47" s="73"/>
      <c r="C47" s="73"/>
      <c r="D47" s="73" t="s">
        <v>78</v>
      </c>
      <c r="E47" s="74"/>
      <c r="F47" s="74"/>
      <c r="G47" s="46">
        <f>SUM(G43:G46)</f>
        <v>-102929578.80999996</v>
      </c>
      <c r="H47" s="8"/>
      <c r="I47" s="46">
        <f>SUM(I43:I46)</f>
        <v>617688011.6500001</v>
      </c>
      <c r="J47" s="8"/>
      <c r="K47" s="46">
        <f>SUM(K43:K46)</f>
        <v>-188248081.97999996</v>
      </c>
      <c r="L47" s="8"/>
      <c r="M47" s="46">
        <f>SUM(M43:M46)</f>
        <v>271979948.82000005</v>
      </c>
    </row>
    <row r="48" spans="1:13" ht="8.25" customHeight="1" x14ac:dyDescent="0.4">
      <c r="A48" s="73"/>
      <c r="B48" s="73"/>
      <c r="C48" s="73"/>
      <c r="D48" s="73"/>
      <c r="E48" s="74"/>
      <c r="F48" s="74"/>
      <c r="G48" s="11"/>
      <c r="H48" s="8"/>
      <c r="I48" s="11"/>
      <c r="J48" s="8"/>
      <c r="K48" s="11"/>
      <c r="L48" s="8"/>
      <c r="M48" s="11"/>
    </row>
    <row r="49" spans="1:16" x14ac:dyDescent="0.4">
      <c r="A49" s="4" t="s">
        <v>119</v>
      </c>
      <c r="B49" s="73"/>
      <c r="C49" s="73"/>
      <c r="D49" s="73"/>
      <c r="E49" s="74"/>
      <c r="F49" s="74"/>
      <c r="G49" s="11"/>
      <c r="H49" s="8"/>
      <c r="I49" s="11"/>
      <c r="J49" s="8"/>
      <c r="K49" s="11"/>
      <c r="L49" s="8"/>
      <c r="M49" s="11"/>
    </row>
    <row r="50" spans="1:16" x14ac:dyDescent="0.4">
      <c r="A50" s="4"/>
      <c r="B50" s="73"/>
      <c r="C50" s="73"/>
      <c r="D50" s="73"/>
      <c r="E50" s="74"/>
      <c r="F50" s="74"/>
      <c r="G50" s="11"/>
      <c r="H50" s="8"/>
      <c r="I50" s="11"/>
      <c r="J50" s="8"/>
      <c r="K50" s="11"/>
      <c r="L50" s="8"/>
      <c r="M50" s="11"/>
    </row>
    <row r="51" spans="1:16" x14ac:dyDescent="0.4">
      <c r="A51" s="4"/>
      <c r="B51" s="73"/>
      <c r="C51" s="73"/>
      <c r="D51" s="73"/>
      <c r="E51" s="74"/>
      <c r="F51" s="74"/>
      <c r="G51" s="11"/>
      <c r="H51" s="8"/>
      <c r="I51" s="11"/>
      <c r="J51" s="8"/>
      <c r="K51" s="11"/>
      <c r="L51" s="8"/>
      <c r="M51" s="11"/>
    </row>
    <row r="52" spans="1:16" s="4" customFormat="1" x14ac:dyDescent="0.4">
      <c r="A52" s="7"/>
      <c r="B52" s="12" t="s">
        <v>20</v>
      </c>
      <c r="C52" s="7"/>
      <c r="D52" s="12"/>
      <c r="E52" s="7"/>
      <c r="F52" s="12" t="s">
        <v>20</v>
      </c>
      <c r="G52" s="7"/>
      <c r="H52" s="7"/>
      <c r="I52" s="7"/>
      <c r="J52" s="7"/>
      <c r="K52" s="7"/>
      <c r="L52" s="7"/>
      <c r="M52" s="7"/>
      <c r="P52" s="11"/>
    </row>
    <row r="53" spans="1:16" s="4" customFormat="1" x14ac:dyDescent="0.4">
      <c r="A53" s="7"/>
      <c r="B53" s="12"/>
      <c r="C53" s="7"/>
      <c r="D53" s="12"/>
      <c r="E53" s="7"/>
      <c r="F53" s="12"/>
      <c r="G53" s="7"/>
      <c r="H53" s="7"/>
      <c r="I53" s="7"/>
      <c r="J53" s="7"/>
      <c r="K53" s="7"/>
      <c r="L53" s="7"/>
      <c r="M53" s="7"/>
      <c r="P53" s="11"/>
    </row>
    <row r="54" spans="1:16" x14ac:dyDescent="0.4">
      <c r="A54" s="111" t="s">
        <v>51</v>
      </c>
      <c r="B54" s="111"/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1"/>
    </row>
    <row r="55" spans="1:16" x14ac:dyDescent="0.4">
      <c r="A55" s="112" t="s">
        <v>28</v>
      </c>
      <c r="B55" s="112"/>
      <c r="C55" s="112"/>
      <c r="D55" s="112"/>
      <c r="E55" s="112"/>
      <c r="F55" s="112"/>
      <c r="G55" s="112"/>
      <c r="H55" s="112"/>
      <c r="I55" s="112"/>
      <c r="J55" s="112"/>
      <c r="K55" s="112"/>
      <c r="L55" s="112"/>
      <c r="M55" s="112"/>
    </row>
    <row r="56" spans="1:16" x14ac:dyDescent="0.4">
      <c r="A56" s="112" t="str">
        <f>+A3</f>
        <v>สำหรับปีสิ้นสุดวันที่ 31 ธันวาคม 2567</v>
      </c>
      <c r="B56" s="112"/>
      <c r="C56" s="112"/>
      <c r="D56" s="112"/>
      <c r="E56" s="112"/>
      <c r="F56" s="112"/>
      <c r="G56" s="112"/>
      <c r="H56" s="112"/>
      <c r="I56" s="112"/>
      <c r="J56" s="112"/>
      <c r="K56" s="112"/>
      <c r="L56" s="112"/>
      <c r="M56" s="112"/>
    </row>
    <row r="57" spans="1:16" x14ac:dyDescent="0.4">
      <c r="A57" s="3"/>
      <c r="B57" s="3"/>
      <c r="C57" s="3"/>
      <c r="D57" s="3"/>
      <c r="E57" s="3"/>
      <c r="F57" s="3"/>
      <c r="G57" s="116" t="s">
        <v>12</v>
      </c>
      <c r="H57" s="116"/>
      <c r="I57" s="116"/>
      <c r="J57" s="116"/>
      <c r="K57" s="116"/>
      <c r="L57" s="116"/>
      <c r="M57" s="116"/>
    </row>
    <row r="58" spans="1:16" x14ac:dyDescent="0.4">
      <c r="G58" s="116" t="s">
        <v>33</v>
      </c>
      <c r="H58" s="116"/>
      <c r="I58" s="116"/>
      <c r="J58" s="3"/>
      <c r="K58" s="116" t="s">
        <v>34</v>
      </c>
      <c r="L58" s="116"/>
      <c r="M58" s="116"/>
    </row>
    <row r="59" spans="1:16" x14ac:dyDescent="0.4">
      <c r="G59" s="109" t="str">
        <f>+G6</f>
        <v>สำหรับปีสิ้นสุดวันที่ 31 ธันวาคม</v>
      </c>
      <c r="H59" s="109"/>
      <c r="I59" s="109"/>
      <c r="J59" s="4"/>
      <c r="K59" s="109" t="str">
        <f>+K6</f>
        <v>สำหรับปีสิ้นสุดวันที่ 31 ธันวาคม</v>
      </c>
      <c r="L59" s="109"/>
      <c r="M59" s="109"/>
    </row>
    <row r="60" spans="1:16" ht="18.75" customHeight="1" x14ac:dyDescent="0.4">
      <c r="G60" s="21" t="str">
        <f>+G7</f>
        <v>2567</v>
      </c>
      <c r="H60" s="7"/>
      <c r="I60" s="21" t="str">
        <f>+I7</f>
        <v>2566</v>
      </c>
      <c r="J60" s="14"/>
      <c r="K60" s="21" t="str">
        <f>+K7</f>
        <v>2567</v>
      </c>
      <c r="L60" s="7"/>
      <c r="M60" s="21" t="str">
        <f>+M7</f>
        <v>2566</v>
      </c>
      <c r="N60" s="7"/>
      <c r="O60" s="14"/>
    </row>
    <row r="61" spans="1:16" x14ac:dyDescent="0.4">
      <c r="A61" s="73" t="s">
        <v>6</v>
      </c>
      <c r="B61" s="73"/>
      <c r="C61" s="73"/>
      <c r="D61" s="73"/>
      <c r="E61" s="74"/>
      <c r="F61" s="74"/>
      <c r="G61" s="8"/>
      <c r="H61" s="8"/>
      <c r="I61" s="8"/>
      <c r="J61" s="8"/>
      <c r="K61" s="8"/>
      <c r="L61" s="8"/>
      <c r="M61" s="8"/>
    </row>
    <row r="62" spans="1:16" x14ac:dyDescent="0.4">
      <c r="A62" s="73"/>
      <c r="B62" s="73" t="s">
        <v>186</v>
      </c>
      <c r="C62" s="73"/>
      <c r="D62" s="73"/>
      <c r="E62" s="7">
        <v>9</v>
      </c>
      <c r="F62" s="74"/>
      <c r="G62" s="8">
        <v>0</v>
      </c>
      <c r="H62" s="8"/>
      <c r="I62" s="8">
        <v>0</v>
      </c>
      <c r="J62" s="8"/>
      <c r="K62" s="8">
        <v>0</v>
      </c>
      <c r="L62" s="8"/>
      <c r="M62" s="8">
        <v>-40000000</v>
      </c>
    </row>
    <row r="63" spans="1:16" x14ac:dyDescent="0.4">
      <c r="A63" s="73"/>
      <c r="B63" s="73" t="s">
        <v>238</v>
      </c>
      <c r="C63" s="73"/>
      <c r="D63" s="73"/>
      <c r="E63" s="7">
        <v>10</v>
      </c>
      <c r="F63" s="74"/>
      <c r="G63" s="8">
        <v>-120500000</v>
      </c>
      <c r="H63" s="8"/>
      <c r="I63" s="8">
        <v>-81120000</v>
      </c>
      <c r="J63" s="8"/>
      <c r="K63" s="8">
        <v>-120500000</v>
      </c>
      <c r="L63" s="8"/>
      <c r="M63" s="8">
        <v>-81120000</v>
      </c>
    </row>
    <row r="64" spans="1:16" x14ac:dyDescent="0.4">
      <c r="A64" s="73"/>
      <c r="B64" s="73" t="s">
        <v>174</v>
      </c>
      <c r="C64" s="73"/>
      <c r="D64" s="73"/>
      <c r="E64" s="7">
        <v>11</v>
      </c>
      <c r="F64" s="74"/>
      <c r="G64" s="8">
        <v>3.91</v>
      </c>
      <c r="H64" s="8"/>
      <c r="I64" s="8">
        <v>-79999994.340000004</v>
      </c>
      <c r="J64" s="8"/>
      <c r="K64" s="8">
        <v>0</v>
      </c>
      <c r="L64" s="8"/>
      <c r="M64" s="8">
        <v>-80000000</v>
      </c>
    </row>
    <row r="65" spans="1:13" s="73" customFormat="1" x14ac:dyDescent="0.4">
      <c r="B65" s="73" t="s">
        <v>184</v>
      </c>
      <c r="E65" s="74">
        <v>14</v>
      </c>
      <c r="F65" s="74"/>
      <c r="G65" s="8">
        <v>-586784.30000000005</v>
      </c>
      <c r="H65" s="8"/>
      <c r="I65" s="8">
        <v>-2073478.77</v>
      </c>
      <c r="J65" s="8"/>
      <c r="K65" s="8">
        <v>-586784.30000000005</v>
      </c>
      <c r="L65" s="8"/>
      <c r="M65" s="8">
        <v>-2073478.77</v>
      </c>
    </row>
    <row r="66" spans="1:13" s="73" customFormat="1" x14ac:dyDescent="0.4">
      <c r="B66" s="73" t="s">
        <v>234</v>
      </c>
      <c r="E66" s="74">
        <v>15</v>
      </c>
      <c r="F66" s="74"/>
      <c r="G66" s="8">
        <v>-214775309.44999999</v>
      </c>
      <c r="H66" s="8"/>
      <c r="I66" s="8">
        <v>0</v>
      </c>
      <c r="J66" s="8"/>
      <c r="K66" s="8">
        <v>0</v>
      </c>
      <c r="L66" s="8"/>
      <c r="M66" s="8">
        <v>0</v>
      </c>
    </row>
    <row r="67" spans="1:13" s="80" customFormat="1" x14ac:dyDescent="0.4">
      <c r="A67" s="73"/>
      <c r="B67" s="73" t="s">
        <v>225</v>
      </c>
      <c r="C67" s="73"/>
      <c r="D67" s="73"/>
      <c r="E67" s="74">
        <v>14</v>
      </c>
      <c r="F67" s="74"/>
      <c r="G67" s="8">
        <v>11400000</v>
      </c>
      <c r="H67" s="8"/>
      <c r="I67" s="8">
        <v>0</v>
      </c>
      <c r="J67" s="8"/>
      <c r="K67" s="8">
        <v>0</v>
      </c>
      <c r="L67" s="8"/>
      <c r="M67" s="8">
        <v>0</v>
      </c>
    </row>
    <row r="68" spans="1:13" x14ac:dyDescent="0.4">
      <c r="A68" s="73"/>
      <c r="B68" s="73" t="s">
        <v>160</v>
      </c>
      <c r="D68" s="73"/>
      <c r="E68" s="74" t="s">
        <v>196</v>
      </c>
      <c r="F68" s="74"/>
      <c r="G68" s="8">
        <v>-77000000</v>
      </c>
      <c r="H68" s="8"/>
      <c r="I68" s="8">
        <v>-252000000</v>
      </c>
      <c r="J68" s="8"/>
      <c r="K68" s="8">
        <v>-77000000</v>
      </c>
      <c r="L68" s="8"/>
      <c r="M68" s="8">
        <v>-252000000</v>
      </c>
    </row>
    <row r="69" spans="1:13" x14ac:dyDescent="0.4">
      <c r="A69" s="73"/>
      <c r="B69" s="73" t="s">
        <v>161</v>
      </c>
      <c r="D69" s="73"/>
      <c r="E69" s="16">
        <v>2.4</v>
      </c>
      <c r="F69" s="74"/>
      <c r="G69" s="8">
        <v>0</v>
      </c>
      <c r="H69" s="8"/>
      <c r="I69" s="8">
        <v>0</v>
      </c>
      <c r="J69" s="8"/>
      <c r="K69" s="8">
        <v>-95560502.680000007</v>
      </c>
      <c r="L69" s="8"/>
      <c r="M69" s="8">
        <v>397845208.22000003</v>
      </c>
    </row>
    <row r="70" spans="1:13" x14ac:dyDescent="0.4">
      <c r="A70" s="73"/>
      <c r="B70" s="73" t="s">
        <v>159</v>
      </c>
      <c r="C70" s="73"/>
      <c r="D70" s="73"/>
      <c r="F70" s="74"/>
      <c r="G70" s="8">
        <v>4000000</v>
      </c>
      <c r="H70" s="8"/>
      <c r="I70" s="8">
        <v>5000000</v>
      </c>
      <c r="J70" s="8"/>
      <c r="K70" s="8">
        <v>4000000</v>
      </c>
      <c r="L70" s="8"/>
      <c r="M70" s="8">
        <v>5000000</v>
      </c>
    </row>
    <row r="71" spans="1:13" x14ac:dyDescent="0.4">
      <c r="A71" s="73"/>
      <c r="B71" s="73"/>
      <c r="C71" s="73"/>
      <c r="D71" s="73" t="s">
        <v>72</v>
      </c>
      <c r="E71" s="74"/>
      <c r="F71" s="74"/>
      <c r="G71" s="46">
        <f>SUM(G62:G70)</f>
        <v>-397462089.83999997</v>
      </c>
      <c r="H71" s="11"/>
      <c r="I71" s="46">
        <f>SUM(I62:I70)</f>
        <v>-410193473.11000001</v>
      </c>
      <c r="J71" s="11"/>
      <c r="K71" s="46">
        <f>SUM(K62:K70)</f>
        <v>-289647286.98000002</v>
      </c>
      <c r="L71" s="11"/>
      <c r="M71" s="46">
        <f>SUM(M62:M70)</f>
        <v>-52348270.549999952</v>
      </c>
    </row>
    <row r="72" spans="1:13" x14ac:dyDescent="0.4">
      <c r="A72" s="73" t="s">
        <v>10</v>
      </c>
      <c r="B72" s="73"/>
      <c r="C72" s="73"/>
      <c r="D72" s="73"/>
      <c r="E72" s="74"/>
      <c r="F72" s="74"/>
      <c r="G72" s="11"/>
      <c r="H72" s="11"/>
      <c r="I72" s="11"/>
      <c r="J72" s="11"/>
      <c r="K72" s="11"/>
      <c r="L72" s="11"/>
      <c r="M72" s="11"/>
    </row>
    <row r="73" spans="1:13" s="73" customFormat="1" x14ac:dyDescent="0.4">
      <c r="B73" s="73" t="s">
        <v>162</v>
      </c>
      <c r="E73" s="74">
        <v>18</v>
      </c>
      <c r="F73" s="74"/>
      <c r="G73" s="8">
        <v>-280000000</v>
      </c>
      <c r="H73" s="8"/>
      <c r="I73" s="8">
        <v>140000000</v>
      </c>
      <c r="J73" s="8"/>
      <c r="K73" s="8">
        <v>-280000000</v>
      </c>
      <c r="L73" s="8"/>
      <c r="M73" s="8">
        <v>140000000</v>
      </c>
    </row>
    <row r="74" spans="1:13" s="73" customFormat="1" x14ac:dyDescent="0.4">
      <c r="B74" s="73" t="s">
        <v>127</v>
      </c>
      <c r="E74" s="16">
        <v>2.7</v>
      </c>
      <c r="F74" s="74"/>
      <c r="G74" s="8">
        <v>0</v>
      </c>
      <c r="H74" s="8"/>
      <c r="I74" s="8">
        <v>0</v>
      </c>
      <c r="J74" s="8"/>
      <c r="K74" s="8">
        <v>-9000000</v>
      </c>
      <c r="L74" s="8"/>
      <c r="M74" s="8">
        <v>-10000000</v>
      </c>
    </row>
    <row r="75" spans="1:13" s="73" customFormat="1" x14ac:dyDescent="0.4">
      <c r="B75" s="4" t="s">
        <v>206</v>
      </c>
      <c r="E75" s="74">
        <v>20</v>
      </c>
      <c r="F75" s="74"/>
      <c r="G75" s="11">
        <v>-819384</v>
      </c>
      <c r="H75" s="8"/>
      <c r="I75" s="11">
        <v>-819384</v>
      </c>
      <c r="J75" s="8"/>
      <c r="K75" s="11">
        <v>-819384</v>
      </c>
      <c r="L75" s="8"/>
      <c r="M75" s="11">
        <v>-819384</v>
      </c>
    </row>
    <row r="76" spans="1:13" s="73" customFormat="1" x14ac:dyDescent="0.4">
      <c r="B76" s="4" t="s">
        <v>147</v>
      </c>
      <c r="E76" s="74">
        <v>25</v>
      </c>
      <c r="F76" s="74"/>
      <c r="G76" s="11">
        <v>842341954.66999996</v>
      </c>
      <c r="H76" s="8"/>
      <c r="I76" s="11">
        <v>0</v>
      </c>
      <c r="J76" s="8"/>
      <c r="K76" s="11">
        <v>842341954.66999996</v>
      </c>
      <c r="L76" s="8"/>
      <c r="M76" s="11">
        <v>0</v>
      </c>
    </row>
    <row r="77" spans="1:13" x14ac:dyDescent="0.4">
      <c r="A77" s="73"/>
      <c r="B77" s="73" t="s">
        <v>185</v>
      </c>
      <c r="C77" s="73"/>
      <c r="D77" s="73"/>
      <c r="E77" s="74">
        <v>24</v>
      </c>
      <c r="F77" s="74"/>
      <c r="G77" s="50">
        <v>-247731674.69</v>
      </c>
      <c r="H77" s="11"/>
      <c r="I77" s="50">
        <v>-116437235.14</v>
      </c>
      <c r="J77" s="11"/>
      <c r="K77" s="50">
        <v>-247731674.69</v>
      </c>
      <c r="L77" s="11"/>
      <c r="M77" s="50">
        <v>-116437235.14</v>
      </c>
    </row>
    <row r="78" spans="1:13" x14ac:dyDescent="0.4">
      <c r="A78" s="73"/>
      <c r="B78" s="73"/>
      <c r="C78" s="73"/>
      <c r="D78" s="73" t="s">
        <v>73</v>
      </c>
      <c r="E78" s="74"/>
      <c r="F78" s="74"/>
      <c r="G78" s="50">
        <f>SUM(G73:G77)</f>
        <v>313790895.97999996</v>
      </c>
      <c r="H78" s="11"/>
      <c r="I78" s="50">
        <f>SUM(I73:I77)</f>
        <v>22743380.859999999</v>
      </c>
      <c r="J78" s="11"/>
      <c r="K78" s="50">
        <f>SUM(K73:K77)</f>
        <v>304790895.97999996</v>
      </c>
      <c r="L78" s="11"/>
      <c r="M78" s="50">
        <f>SUM(M73:M77)</f>
        <v>12743380.859999999</v>
      </c>
    </row>
    <row r="79" spans="1:13" ht="9" hidden="1" customHeight="1" x14ac:dyDescent="0.4">
      <c r="A79" s="73"/>
      <c r="B79" s="73"/>
      <c r="C79" s="73"/>
      <c r="D79" s="73"/>
      <c r="E79" s="74"/>
      <c r="F79" s="74"/>
      <c r="G79" s="11"/>
      <c r="H79" s="11"/>
      <c r="I79" s="11"/>
      <c r="J79" s="11"/>
      <c r="K79" s="11"/>
      <c r="L79" s="11"/>
      <c r="M79" s="11"/>
    </row>
    <row r="80" spans="1:13" x14ac:dyDescent="0.4">
      <c r="A80" s="73" t="s">
        <v>52</v>
      </c>
      <c r="B80" s="73"/>
      <c r="C80" s="73"/>
      <c r="D80" s="73"/>
      <c r="E80" s="74"/>
      <c r="F80" s="74"/>
      <c r="G80" s="46">
        <f>-2195132.49+804814.61</f>
        <v>-1390317.8800000004</v>
      </c>
      <c r="H80" s="11"/>
      <c r="I80" s="46">
        <v>-9983577.5999999996</v>
      </c>
      <c r="J80" s="11"/>
      <c r="K80" s="50">
        <v>0</v>
      </c>
      <c r="L80" s="11"/>
      <c r="M80" s="50">
        <v>0</v>
      </c>
    </row>
    <row r="81" spans="1:16" x14ac:dyDescent="0.4">
      <c r="A81" s="73" t="s">
        <v>11</v>
      </c>
      <c r="B81" s="73"/>
      <c r="C81" s="73"/>
      <c r="D81" s="73"/>
      <c r="E81" s="74"/>
      <c r="F81" s="74"/>
      <c r="G81" s="59">
        <f>+G78+G71+G47+G80</f>
        <v>-187991090.54999995</v>
      </c>
      <c r="H81" s="8"/>
      <c r="I81" s="59">
        <f>+I78+I71+I47+I80</f>
        <v>220254341.8000001</v>
      </c>
      <c r="J81" s="11"/>
      <c r="K81" s="49">
        <f>+K78+K71+K47+K80</f>
        <v>-173104472.98000002</v>
      </c>
      <c r="L81" s="11"/>
      <c r="M81" s="49">
        <f>+M78+M71+M47+M80</f>
        <v>232375059.13000011</v>
      </c>
    </row>
    <row r="82" spans="1:16" x14ac:dyDescent="0.4">
      <c r="A82" s="73" t="s">
        <v>125</v>
      </c>
      <c r="B82" s="73"/>
      <c r="C82" s="73"/>
      <c r="D82" s="73"/>
      <c r="E82" s="74"/>
      <c r="F82" s="74"/>
      <c r="G82" s="45">
        <v>414056925.31999999</v>
      </c>
      <c r="H82" s="8"/>
      <c r="I82" s="45">
        <v>193802583.52000001</v>
      </c>
      <c r="J82" s="8"/>
      <c r="K82" s="8">
        <v>290505114.75999999</v>
      </c>
      <c r="L82" s="8"/>
      <c r="M82" s="8">
        <v>58130055.630000003</v>
      </c>
      <c r="O82" s="6">
        <f>-G82+'งบฐานะการเงิน Q4_67'!H10</f>
        <v>0</v>
      </c>
      <c r="P82" s="10">
        <f>K82-'งบฐานะการเงิน Q4_67'!L10</f>
        <v>0</v>
      </c>
    </row>
    <row r="83" spans="1:16" ht="18.75" thickBot="1" x14ac:dyDescent="0.45">
      <c r="A83" s="73" t="s">
        <v>126</v>
      </c>
      <c r="B83" s="73"/>
      <c r="C83" s="73"/>
      <c r="D83" s="73"/>
      <c r="E83" s="74"/>
      <c r="F83" s="74"/>
      <c r="G83" s="47">
        <f>SUM(G81:G82)</f>
        <v>226065834.77000004</v>
      </c>
      <c r="H83" s="8"/>
      <c r="I83" s="47">
        <f>SUM(I81:I82)</f>
        <v>414056925.32000011</v>
      </c>
      <c r="J83" s="8"/>
      <c r="K83" s="47">
        <f>SUM(K81:K82)</f>
        <v>117400641.77999997</v>
      </c>
      <c r="L83" s="8"/>
      <c r="M83" s="47">
        <f>SUM(M81:M82)</f>
        <v>290505114.76000011</v>
      </c>
      <c r="O83" s="10">
        <f>G83-'งบฐานะการเงิน Q4_67'!F10</f>
        <v>0</v>
      </c>
      <c r="P83" s="10">
        <f>K83-'งบฐานะการเงิน Q4_67'!J10</f>
        <v>0</v>
      </c>
    </row>
    <row r="84" spans="1:16" ht="18.75" thickTop="1" x14ac:dyDescent="0.4">
      <c r="A84" s="73"/>
      <c r="B84" s="73"/>
      <c r="C84" s="73"/>
      <c r="D84" s="73"/>
      <c r="E84" s="74"/>
      <c r="F84" s="74"/>
      <c r="G84" s="11"/>
      <c r="H84" s="8"/>
      <c r="I84" s="11"/>
      <c r="J84" s="8"/>
      <c r="K84" s="11"/>
      <c r="L84" s="8"/>
      <c r="M84" s="11"/>
    </row>
    <row r="85" spans="1:16" hidden="1" x14ac:dyDescent="0.4">
      <c r="A85" s="73"/>
      <c r="B85" s="73"/>
      <c r="C85" s="73"/>
      <c r="D85" s="73"/>
      <c r="E85" s="74"/>
      <c r="F85" s="74"/>
      <c r="G85" s="11">
        <f>'งบฐานะการเงิน Q4_67'!F10-งบกระแส!G83</f>
        <v>0</v>
      </c>
      <c r="H85" s="8"/>
      <c r="I85" s="11"/>
      <c r="J85" s="8"/>
      <c r="K85" s="11">
        <f>'งบฐานะการเงิน Q4_67'!J10-งบกระแส!K83</f>
        <v>0</v>
      </c>
      <c r="L85" s="8"/>
      <c r="M85" s="11"/>
    </row>
    <row r="86" spans="1:16" s="77" customFormat="1" x14ac:dyDescent="0.4">
      <c r="A86" s="73"/>
      <c r="B86" s="73"/>
      <c r="C86" s="73"/>
      <c r="D86" s="73"/>
      <c r="E86" s="75"/>
      <c r="F86" s="75"/>
      <c r="G86" s="76"/>
      <c r="H86" s="75"/>
      <c r="I86" s="76"/>
      <c r="J86" s="75"/>
      <c r="K86" s="76"/>
      <c r="L86" s="75"/>
      <c r="M86" s="76"/>
    </row>
    <row r="87" spans="1:16" s="77" customFormat="1" x14ac:dyDescent="0.4">
      <c r="A87" s="73" t="s">
        <v>194</v>
      </c>
      <c r="B87" s="73"/>
      <c r="C87" s="73"/>
      <c r="D87" s="73"/>
      <c r="E87" s="74"/>
      <c r="F87" s="75"/>
      <c r="G87" s="8"/>
      <c r="H87" s="42"/>
      <c r="I87" s="8"/>
      <c r="J87" s="42"/>
      <c r="K87" s="8"/>
      <c r="L87" s="42"/>
      <c r="M87" s="8"/>
    </row>
    <row r="88" spans="1:16" s="77" customFormat="1" x14ac:dyDescent="0.4">
      <c r="A88" s="73"/>
      <c r="B88" s="73" t="s">
        <v>193</v>
      </c>
      <c r="C88" s="73"/>
      <c r="D88" s="73"/>
      <c r="E88" s="74"/>
      <c r="F88" s="75"/>
      <c r="G88" s="8">
        <v>177373612.13999999</v>
      </c>
      <c r="H88" s="42"/>
      <c r="I88" s="8">
        <v>162574284.34999999</v>
      </c>
      <c r="J88" s="42"/>
      <c r="K88" s="8">
        <v>53921.96</v>
      </c>
      <c r="L88" s="42"/>
      <c r="M88" s="8">
        <v>8057.3</v>
      </c>
    </row>
    <row r="89" spans="1:16" s="73" customFormat="1" x14ac:dyDescent="0.4">
      <c r="B89" s="73" t="s">
        <v>221</v>
      </c>
      <c r="E89" s="16">
        <v>17.100000000000001</v>
      </c>
      <c r="F89" s="74"/>
      <c r="G89" s="8">
        <v>72858747.75</v>
      </c>
      <c r="H89" s="8"/>
      <c r="I89" s="8">
        <v>-17578939.789999999</v>
      </c>
      <c r="J89" s="8"/>
      <c r="K89" s="8">
        <v>0</v>
      </c>
      <c r="L89" s="8"/>
      <c r="M89" s="8">
        <v>0</v>
      </c>
    </row>
    <row r="90" spans="1:16" s="77" customFormat="1" x14ac:dyDescent="0.4">
      <c r="A90" s="73"/>
      <c r="B90" s="73"/>
      <c r="C90" s="73"/>
      <c r="D90" s="73"/>
      <c r="E90" s="75"/>
      <c r="F90" s="75"/>
      <c r="G90" s="8"/>
      <c r="H90" s="75"/>
      <c r="I90" s="8"/>
      <c r="J90" s="75"/>
      <c r="K90" s="8"/>
      <c r="L90" s="75"/>
      <c r="M90" s="8"/>
    </row>
    <row r="91" spans="1:16" s="77" customFormat="1" x14ac:dyDescent="0.4">
      <c r="A91" s="73"/>
      <c r="B91" s="73"/>
      <c r="C91" s="73"/>
      <c r="D91" s="73"/>
      <c r="E91" s="75"/>
      <c r="F91" s="75"/>
      <c r="G91" s="8"/>
      <c r="H91" s="75"/>
      <c r="I91" s="8"/>
      <c r="J91" s="75"/>
      <c r="K91" s="8"/>
      <c r="L91" s="75"/>
      <c r="M91" s="8"/>
    </row>
    <row r="92" spans="1:16" s="77" customFormat="1" x14ac:dyDescent="0.4">
      <c r="A92" s="73"/>
      <c r="B92" s="73"/>
      <c r="C92" s="73"/>
      <c r="D92" s="73"/>
      <c r="E92" s="75"/>
      <c r="F92" s="75"/>
      <c r="G92" s="8"/>
      <c r="H92" s="75"/>
      <c r="I92" s="8"/>
      <c r="J92" s="75"/>
      <c r="K92" s="8"/>
      <c r="L92" s="75"/>
      <c r="M92" s="8"/>
    </row>
    <row r="93" spans="1:16" s="77" customFormat="1" x14ac:dyDescent="0.4">
      <c r="A93" s="73"/>
      <c r="B93" s="73"/>
      <c r="C93" s="73"/>
      <c r="D93" s="73"/>
      <c r="E93" s="75"/>
      <c r="F93" s="75"/>
      <c r="G93" s="76"/>
      <c r="H93" s="75"/>
      <c r="I93" s="42"/>
      <c r="J93" s="75"/>
      <c r="K93" s="76"/>
      <c r="L93" s="75"/>
      <c r="M93" s="76"/>
    </row>
    <row r="94" spans="1:16" s="77" customFormat="1" x14ac:dyDescent="0.4">
      <c r="A94" s="4" t="s">
        <v>119</v>
      </c>
      <c r="B94" s="75"/>
      <c r="D94" s="75"/>
      <c r="E94" s="75"/>
      <c r="F94" s="75"/>
      <c r="G94" s="76"/>
      <c r="H94" s="75"/>
      <c r="I94" s="42"/>
      <c r="J94" s="75"/>
      <c r="K94" s="76"/>
      <c r="L94" s="75"/>
      <c r="M94" s="76"/>
    </row>
    <row r="95" spans="1:16" s="77" customFormat="1" x14ac:dyDescent="0.4">
      <c r="A95" s="4"/>
      <c r="B95" s="75"/>
      <c r="D95" s="75"/>
      <c r="E95" s="75"/>
      <c r="F95" s="75"/>
      <c r="G95" s="76"/>
      <c r="H95" s="75"/>
      <c r="I95" s="42"/>
      <c r="J95" s="75"/>
      <c r="K95" s="76"/>
      <c r="L95" s="75"/>
      <c r="M95" s="76"/>
    </row>
    <row r="96" spans="1:16" s="77" customFormat="1" x14ac:dyDescent="0.4">
      <c r="A96" s="4"/>
      <c r="B96" s="75"/>
      <c r="D96" s="75"/>
      <c r="E96" s="75"/>
      <c r="F96" s="75"/>
      <c r="G96" s="76"/>
      <c r="H96" s="75"/>
      <c r="I96" s="42"/>
      <c r="J96" s="75"/>
      <c r="K96" s="76"/>
      <c r="L96" s="75"/>
      <c r="M96" s="76"/>
    </row>
    <row r="97" spans="1:16" s="77" customFormat="1" x14ac:dyDescent="0.4">
      <c r="A97" s="4"/>
      <c r="B97" s="75"/>
      <c r="D97" s="75"/>
      <c r="E97" s="75"/>
      <c r="F97" s="75"/>
      <c r="G97" s="76"/>
      <c r="H97" s="75"/>
      <c r="I97" s="42"/>
      <c r="J97" s="75"/>
      <c r="K97" s="76"/>
      <c r="L97" s="75"/>
      <c r="M97" s="76"/>
    </row>
    <row r="98" spans="1:16" s="77" customFormat="1" x14ac:dyDescent="0.4">
      <c r="A98" s="4"/>
      <c r="B98" s="75"/>
      <c r="D98" s="75"/>
      <c r="E98" s="75"/>
      <c r="F98" s="75"/>
      <c r="G98" s="76"/>
      <c r="H98" s="75"/>
      <c r="I98" s="42"/>
      <c r="J98" s="75"/>
      <c r="K98" s="76"/>
      <c r="L98" s="75"/>
      <c r="M98" s="76"/>
    </row>
    <row r="99" spans="1:16" s="77" customFormat="1" x14ac:dyDescent="0.4">
      <c r="A99" s="4"/>
      <c r="B99" s="75"/>
      <c r="D99" s="75"/>
      <c r="E99" s="75"/>
      <c r="F99" s="75"/>
      <c r="G99" s="76"/>
      <c r="H99" s="75"/>
      <c r="I99" s="42"/>
      <c r="J99" s="75"/>
      <c r="K99" s="76"/>
      <c r="L99" s="75"/>
      <c r="M99" s="76"/>
    </row>
    <row r="100" spans="1:16" s="77" customFormat="1" x14ac:dyDescent="0.4">
      <c r="A100" s="4"/>
      <c r="B100" s="75"/>
      <c r="D100" s="75"/>
      <c r="E100" s="75"/>
      <c r="F100" s="75"/>
      <c r="G100" s="76"/>
      <c r="H100" s="75"/>
      <c r="I100" s="42"/>
      <c r="J100" s="75"/>
      <c r="K100" s="76"/>
      <c r="L100" s="75"/>
      <c r="M100" s="76"/>
    </row>
    <row r="101" spans="1:16" s="77" customFormat="1" x14ac:dyDescent="0.4">
      <c r="A101" s="4"/>
      <c r="B101" s="75"/>
      <c r="D101" s="75"/>
      <c r="E101" s="75"/>
      <c r="F101" s="75"/>
      <c r="G101" s="76"/>
      <c r="H101" s="75"/>
      <c r="I101" s="42"/>
      <c r="J101" s="75"/>
      <c r="K101" s="76"/>
      <c r="L101" s="75"/>
      <c r="M101" s="76"/>
    </row>
    <row r="102" spans="1:16" s="77" customFormat="1" x14ac:dyDescent="0.4">
      <c r="A102" s="4"/>
      <c r="B102" s="75"/>
      <c r="D102" s="75"/>
      <c r="E102" s="75"/>
      <c r="F102" s="75"/>
      <c r="G102" s="76"/>
      <c r="H102" s="75"/>
      <c r="I102" s="42"/>
      <c r="J102" s="75"/>
      <c r="K102" s="76"/>
      <c r="L102" s="75"/>
      <c r="M102" s="76"/>
    </row>
    <row r="103" spans="1:16" x14ac:dyDescent="0.4">
      <c r="A103" s="4"/>
    </row>
    <row r="104" spans="1:16" x14ac:dyDescent="0.4">
      <c r="A104" s="4"/>
    </row>
    <row r="105" spans="1:16" s="4" customFormat="1" x14ac:dyDescent="0.4">
      <c r="A105" s="7"/>
      <c r="B105" s="12" t="s">
        <v>20</v>
      </c>
      <c r="C105" s="7"/>
      <c r="D105" s="12"/>
      <c r="E105" s="7"/>
      <c r="F105" s="12" t="s">
        <v>20</v>
      </c>
      <c r="G105" s="7"/>
      <c r="H105" s="7"/>
      <c r="I105" s="7"/>
      <c r="J105" s="7"/>
      <c r="K105" s="7"/>
      <c r="L105" s="7"/>
      <c r="M105" s="7"/>
      <c r="P105" s="11"/>
    </row>
    <row r="106" spans="1:16" x14ac:dyDescent="0.4">
      <c r="A106" s="110"/>
      <c r="B106" s="110"/>
      <c r="C106" s="110"/>
      <c r="D106" s="110"/>
      <c r="E106" s="110"/>
      <c r="F106" s="110"/>
      <c r="G106" s="110"/>
      <c r="H106" s="110"/>
      <c r="I106" s="110"/>
      <c r="J106" s="110"/>
      <c r="K106" s="110"/>
      <c r="L106" s="110"/>
      <c r="M106" s="110"/>
    </row>
    <row r="107" spans="1:16" hidden="1" x14ac:dyDescent="0.4"/>
    <row r="108" spans="1:16" x14ac:dyDescent="0.4">
      <c r="A108" s="4"/>
      <c r="D108" s="5" t="s">
        <v>61</v>
      </c>
      <c r="E108" s="3"/>
      <c r="F108" s="3"/>
      <c r="G108" s="8">
        <f>+'งบฐานะการเงิน Q4_67'!F10</f>
        <v>226065834.77000001</v>
      </c>
      <c r="H108" s="11"/>
      <c r="I108" s="8">
        <f>+'งบฐานะการเงิน Q4_67'!H10</f>
        <v>414056925.31999999</v>
      </c>
      <c r="J108" s="11"/>
      <c r="K108" s="8">
        <f>+'งบฐานะการเงิน Q4_67'!J10</f>
        <v>117400641.78</v>
      </c>
      <c r="L108" s="8"/>
      <c r="M108" s="8">
        <f>+'งบฐานะการเงิน Q4_67'!L10</f>
        <v>290505114.75999999</v>
      </c>
    </row>
    <row r="109" spans="1:16" x14ac:dyDescent="0.4">
      <c r="A109" s="4"/>
      <c r="D109" s="5" t="s">
        <v>62</v>
      </c>
      <c r="E109" s="3"/>
      <c r="F109" s="3"/>
      <c r="G109" s="8">
        <f>+G108-G83</f>
        <v>0</v>
      </c>
      <c r="H109" s="8"/>
      <c r="I109" s="8">
        <f>+I108-I83</f>
        <v>0</v>
      </c>
      <c r="J109" s="8"/>
      <c r="K109" s="8">
        <f>+K108-K83</f>
        <v>0</v>
      </c>
      <c r="L109" s="8"/>
      <c r="M109" s="8">
        <f>+M108-M83</f>
        <v>0</v>
      </c>
    </row>
    <row r="110" spans="1:16" x14ac:dyDescent="0.4">
      <c r="A110" s="4"/>
      <c r="E110" s="3"/>
      <c r="F110" s="3"/>
    </row>
    <row r="111" spans="1:16" x14ac:dyDescent="0.4">
      <c r="E111" s="3"/>
      <c r="F111" s="3"/>
    </row>
    <row r="112" spans="1:16" x14ac:dyDescent="0.4">
      <c r="E112" s="3"/>
      <c r="F112" s="3"/>
    </row>
    <row r="113" spans="5:6" x14ac:dyDescent="0.4">
      <c r="E113" s="3"/>
      <c r="F113" s="3"/>
    </row>
    <row r="114" spans="5:6" x14ac:dyDescent="0.4">
      <c r="E114" s="3"/>
      <c r="F114" s="3"/>
    </row>
    <row r="115" spans="5:6" x14ac:dyDescent="0.4">
      <c r="E115" s="3"/>
      <c r="F115" s="3"/>
    </row>
    <row r="116" spans="5:6" x14ac:dyDescent="0.4">
      <c r="E116" s="3"/>
      <c r="F116" s="3"/>
    </row>
    <row r="117" spans="5:6" x14ac:dyDescent="0.4">
      <c r="E117" s="3"/>
      <c r="F117" s="3"/>
    </row>
    <row r="118" spans="5:6" x14ac:dyDescent="0.4">
      <c r="E118" s="3"/>
      <c r="F118" s="3"/>
    </row>
    <row r="119" spans="5:6" x14ac:dyDescent="0.4">
      <c r="E119" s="3"/>
      <c r="F119" s="3"/>
    </row>
    <row r="120" spans="5:6" x14ac:dyDescent="0.4">
      <c r="E120" s="3"/>
      <c r="F120" s="3"/>
    </row>
    <row r="121" spans="5:6" x14ac:dyDescent="0.4">
      <c r="E121" s="3"/>
      <c r="F121" s="3"/>
    </row>
    <row r="122" spans="5:6" x14ac:dyDescent="0.4">
      <c r="E122" s="3"/>
      <c r="F122" s="3"/>
    </row>
    <row r="123" spans="5:6" x14ac:dyDescent="0.4">
      <c r="E123" s="3"/>
      <c r="F123" s="3"/>
    </row>
    <row r="124" spans="5:6" x14ac:dyDescent="0.4">
      <c r="E124" s="3"/>
      <c r="F124" s="3"/>
    </row>
    <row r="125" spans="5:6" x14ac:dyDescent="0.4">
      <c r="E125" s="3"/>
      <c r="F125" s="3"/>
    </row>
    <row r="126" spans="5:6" x14ac:dyDescent="0.4">
      <c r="E126" s="3"/>
      <c r="F126" s="3"/>
    </row>
    <row r="127" spans="5:6" x14ac:dyDescent="0.4">
      <c r="E127" s="3"/>
      <c r="F127" s="3"/>
    </row>
    <row r="128" spans="5:6" x14ac:dyDescent="0.4">
      <c r="E128" s="3"/>
      <c r="F128" s="3"/>
    </row>
    <row r="129" spans="5:6" x14ac:dyDescent="0.4">
      <c r="E129" s="3"/>
      <c r="F129" s="3"/>
    </row>
    <row r="130" spans="5:6" x14ac:dyDescent="0.4">
      <c r="E130" s="3"/>
      <c r="F130" s="3"/>
    </row>
    <row r="131" spans="5:6" x14ac:dyDescent="0.4">
      <c r="E131" s="3"/>
      <c r="F131" s="3"/>
    </row>
    <row r="132" spans="5:6" x14ac:dyDescent="0.4">
      <c r="E132" s="3"/>
      <c r="F132" s="3"/>
    </row>
    <row r="133" spans="5:6" x14ac:dyDescent="0.4">
      <c r="E133" s="3"/>
      <c r="F133" s="3"/>
    </row>
    <row r="134" spans="5:6" x14ac:dyDescent="0.4">
      <c r="E134" s="3"/>
      <c r="F134" s="3"/>
    </row>
    <row r="135" spans="5:6" x14ac:dyDescent="0.4">
      <c r="E135" s="3"/>
      <c r="F135" s="3"/>
    </row>
    <row r="136" spans="5:6" x14ac:dyDescent="0.4">
      <c r="E136" s="3"/>
      <c r="F136" s="3"/>
    </row>
    <row r="137" spans="5:6" x14ac:dyDescent="0.4">
      <c r="E137" s="3"/>
      <c r="F137" s="3"/>
    </row>
    <row r="138" spans="5:6" x14ac:dyDescent="0.4">
      <c r="E138" s="3"/>
      <c r="F138" s="3"/>
    </row>
    <row r="139" spans="5:6" x14ac:dyDescent="0.4">
      <c r="E139" s="3"/>
      <c r="F139" s="3"/>
    </row>
    <row r="140" spans="5:6" x14ac:dyDescent="0.4">
      <c r="E140" s="3"/>
      <c r="F140" s="3"/>
    </row>
  </sheetData>
  <mergeCells count="17">
    <mergeCell ref="A106:M106"/>
    <mergeCell ref="G58:I58"/>
    <mergeCell ref="A54:M54"/>
    <mergeCell ref="A55:M55"/>
    <mergeCell ref="K58:M58"/>
    <mergeCell ref="G57:M57"/>
    <mergeCell ref="G59:I59"/>
    <mergeCell ref="K59:M59"/>
    <mergeCell ref="A56:M56"/>
    <mergeCell ref="G6:I6"/>
    <mergeCell ref="K6:M6"/>
    <mergeCell ref="A3:M3"/>
    <mergeCell ref="A1:M1"/>
    <mergeCell ref="A2:M2"/>
    <mergeCell ref="K5:M5"/>
    <mergeCell ref="G4:M4"/>
    <mergeCell ref="G5:I5"/>
  </mergeCells>
  <phoneticPr fontId="0" type="noConversion"/>
  <pageMargins left="0.55000000000000004" right="0" top="0.6" bottom="0" header="0.38" footer="0"/>
  <pageSetup paperSize="9" scale="86" firstPageNumber="8" orientation="portrait" useFirstPageNumber="1" r:id="rId1"/>
  <headerFooter alignWithMargins="0">
    <oddFooter>&amp;C&amp;P</oddFooter>
  </headerFooter>
  <rowBreaks count="1" manualBreakCount="1">
    <brk id="53" min="2" max="12" man="1"/>
  </rowBreaks>
  <ignoredErrors>
    <ignoredError sqref="H60 J60 L7 J7 H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F9DDB-659E-4AC5-A930-8C6775198A0D}">
  <dimension ref="A1:P136"/>
  <sheetViews>
    <sheetView view="pageBreakPreview" topLeftCell="A3" zoomScale="130" zoomScaleNormal="100" zoomScaleSheetLayoutView="130" workbookViewId="0">
      <selection activeCell="G12" sqref="G12"/>
    </sheetView>
  </sheetViews>
  <sheetFormatPr defaultColWidth="9.140625" defaultRowHeight="18" x14ac:dyDescent="0.4"/>
  <cols>
    <col min="1" max="3" width="2.85546875" style="10" customWidth="1"/>
    <col min="4" max="4" width="42.140625" style="10" customWidth="1"/>
    <col min="5" max="5" width="6.42578125" style="7" customWidth="1"/>
    <col min="6" max="6" width="0.85546875" style="7" customWidth="1"/>
    <col min="7" max="7" width="13.5703125" style="10" customWidth="1"/>
    <col min="8" max="8" width="0.85546875" style="10" customWidth="1"/>
    <col min="9" max="9" width="14.85546875" style="10" customWidth="1"/>
    <col min="10" max="10" width="0.5703125" style="10" customWidth="1"/>
    <col min="11" max="11" width="13.42578125" style="10" customWidth="1"/>
    <col min="12" max="12" width="0.85546875" style="10" customWidth="1"/>
    <col min="13" max="13" width="14" style="10" customWidth="1"/>
    <col min="14" max="14" width="1.85546875" style="10" customWidth="1"/>
    <col min="15" max="15" width="12.85546875" style="10" hidden="1" customWidth="1"/>
    <col min="16" max="16" width="13.140625" style="10" hidden="1" customWidth="1"/>
    <col min="17" max="17" width="9.140625" style="10"/>
    <col min="18" max="18" width="10.140625" style="10" customWidth="1"/>
    <col min="19" max="16384" width="9.140625" style="10"/>
  </cols>
  <sheetData>
    <row r="1" spans="1:15" x14ac:dyDescent="0.4">
      <c r="A1" s="111" t="s">
        <v>51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</row>
    <row r="2" spans="1:15" x14ac:dyDescent="0.4">
      <c r="A2" s="112" t="s">
        <v>28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</row>
    <row r="3" spans="1:15" x14ac:dyDescent="0.4">
      <c r="A3" s="112" t="str">
        <f>+'งบกำไรขาดทุน Q4_67'!A4:L4</f>
        <v>สำหรับปีสิ้นสุดวันที่ 31 ธันวาคม 2567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</row>
    <row r="4" spans="1:15" x14ac:dyDescent="0.4">
      <c r="A4" s="3"/>
      <c r="B4" s="3"/>
      <c r="C4" s="3"/>
      <c r="D4" s="3"/>
      <c r="E4" s="3"/>
      <c r="F4" s="3"/>
      <c r="G4" s="116" t="s">
        <v>12</v>
      </c>
      <c r="H4" s="116"/>
      <c r="I4" s="116"/>
      <c r="J4" s="116"/>
      <c r="K4" s="116"/>
      <c r="L4" s="116"/>
      <c r="M4" s="116"/>
    </row>
    <row r="5" spans="1:15" x14ac:dyDescent="0.4">
      <c r="G5" s="116" t="s">
        <v>33</v>
      </c>
      <c r="H5" s="116"/>
      <c r="I5" s="116"/>
      <c r="J5" s="3"/>
      <c r="K5" s="116" t="s">
        <v>34</v>
      </c>
      <c r="L5" s="116"/>
      <c r="M5" s="116"/>
    </row>
    <row r="6" spans="1:15" x14ac:dyDescent="0.4">
      <c r="G6" s="109" t="s">
        <v>120</v>
      </c>
      <c r="H6" s="109"/>
      <c r="I6" s="109"/>
      <c r="J6" s="4"/>
      <c r="K6" s="109" t="str">
        <f>+G6</f>
        <v>สำหรับปีสิ้นสุดวันที่ 31 ธันวาคม</v>
      </c>
      <c r="L6" s="109"/>
      <c r="M6" s="109"/>
    </row>
    <row r="7" spans="1:15" ht="18.75" customHeight="1" x14ac:dyDescent="0.4">
      <c r="G7" s="21" t="s">
        <v>211</v>
      </c>
      <c r="H7" s="7"/>
      <c r="I7" s="21" t="s">
        <v>190</v>
      </c>
      <c r="J7" s="14"/>
      <c r="K7" s="21" t="str">
        <f>+G7</f>
        <v>2567</v>
      </c>
      <c r="L7" s="7"/>
      <c r="M7" s="21" t="str">
        <f>+I7</f>
        <v>2566</v>
      </c>
      <c r="N7" s="7"/>
      <c r="O7" s="14"/>
    </row>
    <row r="8" spans="1:15" ht="8.25" customHeight="1" x14ac:dyDescent="0.4">
      <c r="G8" s="14"/>
      <c r="H8" s="7"/>
      <c r="I8" s="14"/>
      <c r="J8" s="14"/>
      <c r="K8" s="14"/>
      <c r="L8" s="7"/>
      <c r="M8" s="14"/>
      <c r="N8" s="7"/>
      <c r="O8" s="14"/>
    </row>
    <row r="9" spans="1:15" x14ac:dyDescent="0.4">
      <c r="A9" s="73" t="s">
        <v>29</v>
      </c>
      <c r="B9" s="73"/>
      <c r="C9" s="73"/>
      <c r="D9" s="73"/>
      <c r="F9" s="74"/>
      <c r="G9" s="73"/>
      <c r="H9" s="73"/>
      <c r="I9" s="73"/>
      <c r="J9" s="73"/>
      <c r="K9" s="73"/>
      <c r="L9" s="73"/>
      <c r="M9" s="73"/>
    </row>
    <row r="10" spans="1:15" x14ac:dyDescent="0.4">
      <c r="A10" s="73"/>
      <c r="B10" s="73" t="s">
        <v>118</v>
      </c>
      <c r="C10" s="73"/>
      <c r="D10" s="73"/>
      <c r="E10" s="74"/>
      <c r="F10" s="74"/>
      <c r="G10" s="8">
        <f>'งบกำไรขาดทุน Q4_67'!F37</f>
        <v>168658568.53000003</v>
      </c>
      <c r="H10" s="8"/>
      <c r="I10" s="8">
        <f>'งบกำไรขาดทุน Q4_67'!H37</f>
        <v>386970274.91000003</v>
      </c>
      <c r="J10" s="8"/>
      <c r="K10" s="8">
        <f>'งบกำไรขาดทุน Q4_67'!J37</f>
        <v>-108170015.29999994</v>
      </c>
      <c r="L10" s="8"/>
      <c r="M10" s="8">
        <f>'งบกำไรขาดทุน Q4_67'!L37</f>
        <v>95020404.100000009</v>
      </c>
    </row>
    <row r="11" spans="1:15" x14ac:dyDescent="0.4">
      <c r="A11" s="73"/>
      <c r="B11" s="73" t="s">
        <v>30</v>
      </c>
      <c r="C11" s="73"/>
      <c r="D11" s="73"/>
      <c r="E11" s="74"/>
      <c r="F11" s="74"/>
      <c r="G11" s="8"/>
      <c r="H11" s="8"/>
      <c r="I11" s="8"/>
      <c r="J11" s="8"/>
      <c r="K11" s="8"/>
      <c r="L11" s="8"/>
      <c r="M11" s="8"/>
    </row>
    <row r="12" spans="1:15" x14ac:dyDescent="0.4">
      <c r="A12" s="73"/>
      <c r="B12" s="73"/>
      <c r="C12" s="73"/>
      <c r="D12" s="73" t="s">
        <v>203</v>
      </c>
      <c r="E12" s="74" t="s">
        <v>202</v>
      </c>
      <c r="F12" s="74"/>
      <c r="G12" s="79">
        <f>11082161.37+414977.82+16977305.59-16330010.21</f>
        <v>12144434.57</v>
      </c>
      <c r="H12" s="8"/>
      <c r="I12" s="8">
        <f>25555158.66+202000</f>
        <v>25757158.66</v>
      </c>
      <c r="J12" s="8"/>
      <c r="K12" s="8">
        <v>7586242.79</v>
      </c>
      <c r="L12" s="8"/>
      <c r="M12" s="8">
        <v>7304460.9800000004</v>
      </c>
    </row>
    <row r="13" spans="1:15" x14ac:dyDescent="0.4">
      <c r="A13" s="73"/>
      <c r="B13" s="73"/>
      <c r="C13" s="73"/>
      <c r="D13" s="73" t="s">
        <v>201</v>
      </c>
      <c r="E13" s="74">
        <v>14</v>
      </c>
      <c r="F13" s="74"/>
      <c r="G13" s="79">
        <v>1009958.95</v>
      </c>
      <c r="H13" s="8"/>
      <c r="I13" s="8">
        <v>16330010.210000001</v>
      </c>
      <c r="J13" s="8"/>
      <c r="K13" s="8">
        <v>0</v>
      </c>
      <c r="L13" s="8"/>
      <c r="M13" s="8">
        <v>0</v>
      </c>
    </row>
    <row r="14" spans="1:15" x14ac:dyDescent="0.4">
      <c r="A14" s="73"/>
      <c r="B14" s="73"/>
      <c r="C14" s="73"/>
      <c r="D14" s="73" t="s">
        <v>92</v>
      </c>
      <c r="E14" s="74">
        <v>14</v>
      </c>
      <c r="F14" s="74"/>
      <c r="G14" s="8">
        <v>0</v>
      </c>
      <c r="H14" s="8"/>
      <c r="I14" s="8">
        <v>6970000</v>
      </c>
      <c r="J14" s="8"/>
      <c r="K14" s="8">
        <v>0</v>
      </c>
      <c r="L14" s="8"/>
      <c r="M14" s="8">
        <v>0</v>
      </c>
    </row>
    <row r="15" spans="1:15" x14ac:dyDescent="0.4">
      <c r="A15" s="73"/>
      <c r="B15" s="73"/>
      <c r="C15" s="73"/>
      <c r="D15" s="73" t="s">
        <v>205</v>
      </c>
      <c r="E15" s="74">
        <v>10</v>
      </c>
      <c r="F15" s="74"/>
      <c r="G15" s="8">
        <v>13109714.9</v>
      </c>
      <c r="H15" s="8"/>
      <c r="I15" s="8">
        <v>4334273</v>
      </c>
      <c r="J15" s="8"/>
      <c r="K15" s="8">
        <v>13109714.9</v>
      </c>
      <c r="L15" s="8"/>
      <c r="M15" s="8">
        <v>4334273</v>
      </c>
    </row>
    <row r="16" spans="1:15" x14ac:dyDescent="0.4">
      <c r="A16" s="73"/>
      <c r="B16" s="73"/>
      <c r="C16" s="73"/>
      <c r="D16" s="72" t="s">
        <v>173</v>
      </c>
      <c r="E16" s="16">
        <v>8.4</v>
      </c>
      <c r="F16" s="74"/>
      <c r="G16" s="8">
        <v>9562347.1300000008</v>
      </c>
      <c r="H16" s="11"/>
      <c r="I16" s="8">
        <v>-15624673.189999999</v>
      </c>
      <c r="J16" s="11"/>
      <c r="K16" s="8">
        <v>79139805.439999998</v>
      </c>
      <c r="L16" s="8"/>
      <c r="M16" s="8">
        <v>40033043.039999999</v>
      </c>
    </row>
    <row r="17" spans="1:13" x14ac:dyDescent="0.4">
      <c r="A17" s="80"/>
      <c r="B17" s="80"/>
      <c r="C17" s="80"/>
      <c r="D17" s="80" t="s">
        <v>199</v>
      </c>
      <c r="E17" s="81">
        <v>6</v>
      </c>
      <c r="F17" s="81"/>
      <c r="G17" s="79">
        <v>-70267206.829999998</v>
      </c>
      <c r="H17" s="82"/>
      <c r="I17" s="79">
        <v>-289297561.66000003</v>
      </c>
      <c r="J17" s="82"/>
      <c r="K17" s="79">
        <v>-88789.87</v>
      </c>
      <c r="L17" s="79"/>
      <c r="M17" s="79">
        <v>-21891.73</v>
      </c>
    </row>
    <row r="18" spans="1:13" x14ac:dyDescent="0.4">
      <c r="A18" s="80"/>
      <c r="B18" s="80"/>
      <c r="C18" s="80"/>
      <c r="D18" s="80" t="s">
        <v>219</v>
      </c>
      <c r="E18" s="81">
        <v>6</v>
      </c>
      <c r="F18" s="81"/>
      <c r="G18" s="79">
        <v>-108567902.98</v>
      </c>
      <c r="H18" s="82"/>
      <c r="I18" s="78">
        <f>66269163.13+18652.9</f>
        <v>66287816.030000001</v>
      </c>
      <c r="J18" s="82"/>
      <c r="K18" s="79">
        <v>-12.22</v>
      </c>
      <c r="L18" s="79"/>
      <c r="M18" s="79">
        <v>1383.2</v>
      </c>
    </row>
    <row r="19" spans="1:13" x14ac:dyDescent="0.4">
      <c r="A19" s="80"/>
      <c r="B19" s="80"/>
      <c r="C19" s="80"/>
      <c r="D19" s="80" t="s">
        <v>217</v>
      </c>
      <c r="E19" s="81">
        <v>6</v>
      </c>
      <c r="F19" s="81"/>
      <c r="G19" s="79">
        <v>-114898653.03</v>
      </c>
      <c r="H19" s="82"/>
      <c r="I19" s="79">
        <v>-34472498.960000001</v>
      </c>
      <c r="J19" s="82"/>
      <c r="K19" s="79">
        <v>-53909.74</v>
      </c>
      <c r="L19" s="79"/>
      <c r="M19" s="79">
        <v>-9440.5</v>
      </c>
    </row>
    <row r="20" spans="1:13" ht="19.5" customHeight="1" x14ac:dyDescent="0.4">
      <c r="A20" s="73"/>
      <c r="B20" s="73"/>
      <c r="C20" s="73"/>
      <c r="D20" s="73" t="s">
        <v>159</v>
      </c>
      <c r="F20" s="74"/>
      <c r="G20" s="8">
        <v>-4000000</v>
      </c>
      <c r="H20" s="11"/>
      <c r="I20" s="8">
        <v>-5000000</v>
      </c>
      <c r="J20" s="11"/>
      <c r="K20" s="8">
        <v>-4000000</v>
      </c>
      <c r="L20" s="8"/>
      <c r="M20" s="8">
        <v>-5000000</v>
      </c>
    </row>
    <row r="21" spans="1:13" ht="18" customHeight="1" x14ac:dyDescent="0.4">
      <c r="A21" s="73"/>
      <c r="B21" s="73"/>
      <c r="C21" s="73"/>
      <c r="D21" s="73" t="s">
        <v>105</v>
      </c>
      <c r="E21" s="74">
        <v>20</v>
      </c>
      <c r="F21" s="74"/>
      <c r="G21" s="8">
        <v>2871532</v>
      </c>
      <c r="H21" s="11"/>
      <c r="I21" s="8">
        <v>2745250</v>
      </c>
      <c r="J21" s="11"/>
      <c r="K21" s="8">
        <v>2854733.34</v>
      </c>
      <c r="L21" s="8"/>
      <c r="M21" s="8">
        <v>2563239</v>
      </c>
    </row>
    <row r="22" spans="1:13" x14ac:dyDescent="0.4">
      <c r="D22" s="4" t="s">
        <v>124</v>
      </c>
      <c r="E22" s="7">
        <v>22.1</v>
      </c>
      <c r="G22" s="10">
        <v>8267751.9299999997</v>
      </c>
      <c r="I22" s="10">
        <v>26443567.719999999</v>
      </c>
      <c r="K22" s="10">
        <v>8267751.9299999997</v>
      </c>
      <c r="M22" s="10">
        <v>26443567.719999999</v>
      </c>
    </row>
    <row r="23" spans="1:13" x14ac:dyDescent="0.4">
      <c r="A23" s="73"/>
      <c r="B23" s="73"/>
      <c r="C23" s="73"/>
      <c r="D23" s="4" t="s">
        <v>117</v>
      </c>
      <c r="E23" s="16">
        <v>22.1</v>
      </c>
      <c r="F23" s="74"/>
      <c r="G23" s="11">
        <v>-21988793.710000001</v>
      </c>
      <c r="H23" s="11"/>
      <c r="I23" s="11">
        <v>-1824801.95</v>
      </c>
      <c r="J23" s="11"/>
      <c r="K23" s="11">
        <v>-19884936.420000002</v>
      </c>
      <c r="L23" s="11"/>
      <c r="M23" s="11">
        <v>3680249.66</v>
      </c>
    </row>
    <row r="24" spans="1:13" x14ac:dyDescent="0.4">
      <c r="A24" s="73"/>
      <c r="B24" s="73"/>
      <c r="C24" s="73"/>
      <c r="D24" s="73" t="s">
        <v>85</v>
      </c>
      <c r="E24" s="74"/>
      <c r="F24" s="74"/>
      <c r="G24" s="50">
        <v>7885807.5099999998</v>
      </c>
      <c r="H24" s="11"/>
      <c r="I24" s="50">
        <v>11495829.51</v>
      </c>
      <c r="J24" s="11"/>
      <c r="K24" s="50">
        <v>8152610.7999999998</v>
      </c>
      <c r="L24" s="11"/>
      <c r="M24" s="50">
        <v>12293432.27</v>
      </c>
    </row>
    <row r="25" spans="1:13" x14ac:dyDescent="0.4">
      <c r="A25" s="73"/>
      <c r="B25" s="73" t="s">
        <v>71</v>
      </c>
      <c r="C25" s="73"/>
      <c r="D25" s="73"/>
      <c r="E25" s="74"/>
      <c r="F25" s="74"/>
      <c r="G25" s="8">
        <f>+SUM(G10:G24)</f>
        <v>-96212441.030000016</v>
      </c>
      <c r="H25" s="11"/>
      <c r="I25" s="8">
        <f>+SUM(I10:I24)</f>
        <v>201114644.28</v>
      </c>
      <c r="J25" s="11"/>
      <c r="K25" s="8">
        <f>+SUM(K10:K24)</f>
        <v>-13086804.349999931</v>
      </c>
      <c r="L25" s="11"/>
      <c r="M25" s="8">
        <f>+SUM(M10:M24)</f>
        <v>186642720.74000001</v>
      </c>
    </row>
    <row r="26" spans="1:13" x14ac:dyDescent="0.4">
      <c r="A26" s="73"/>
      <c r="B26" s="73" t="s">
        <v>59</v>
      </c>
      <c r="C26" s="73"/>
      <c r="D26" s="73"/>
      <c r="E26" s="74"/>
      <c r="F26" s="74"/>
      <c r="G26" s="32"/>
      <c r="H26" s="32"/>
      <c r="I26" s="32"/>
      <c r="J26" s="32"/>
      <c r="K26" s="32"/>
      <c r="L26" s="32"/>
      <c r="M26" s="32"/>
    </row>
    <row r="27" spans="1:13" x14ac:dyDescent="0.4">
      <c r="A27" s="73"/>
      <c r="B27" s="73"/>
      <c r="C27" s="10" t="s">
        <v>165</v>
      </c>
      <c r="D27" s="73"/>
      <c r="E27" s="16">
        <v>8.3000000000000007</v>
      </c>
      <c r="F27" s="74"/>
      <c r="G27" s="8">
        <v>-23013691.969999999</v>
      </c>
      <c r="H27" s="8"/>
      <c r="I27" s="8">
        <v>376198645.24000001</v>
      </c>
      <c r="J27" s="8"/>
      <c r="K27" s="8">
        <v>-84568636.319999993</v>
      </c>
      <c r="L27" s="8"/>
      <c r="M27" s="8">
        <v>-23412138.870000001</v>
      </c>
    </row>
    <row r="28" spans="1:13" x14ac:dyDescent="0.4">
      <c r="A28" s="73"/>
      <c r="B28" s="73"/>
      <c r="C28" s="73" t="s">
        <v>87</v>
      </c>
      <c r="D28" s="73"/>
      <c r="E28" s="74">
        <v>4</v>
      </c>
      <c r="F28" s="74"/>
      <c r="G28" s="8">
        <v>-188363625.31999999</v>
      </c>
      <c r="H28" s="8"/>
      <c r="I28" s="8">
        <v>63217190.200000003</v>
      </c>
      <c r="J28" s="8"/>
      <c r="K28" s="8">
        <v>-25851455.199999999</v>
      </c>
      <c r="L28" s="8"/>
      <c r="M28" s="8">
        <v>38168292.859999999</v>
      </c>
    </row>
    <row r="29" spans="1:13" x14ac:dyDescent="0.4">
      <c r="A29" s="73"/>
      <c r="B29" s="73"/>
      <c r="C29" s="73" t="s">
        <v>86</v>
      </c>
      <c r="D29" s="73"/>
      <c r="E29" s="16">
        <v>2.2000000000000002</v>
      </c>
      <c r="F29" s="74"/>
      <c r="G29" s="8">
        <v>46824.480000000003</v>
      </c>
      <c r="H29" s="8"/>
      <c r="I29" s="8">
        <v>-46824.480000000003</v>
      </c>
      <c r="J29" s="8"/>
      <c r="K29" s="8">
        <v>46824.480000000003</v>
      </c>
      <c r="L29" s="8"/>
      <c r="M29" s="8">
        <v>5828175.5199999996</v>
      </c>
    </row>
    <row r="30" spans="1:13" x14ac:dyDescent="0.4">
      <c r="A30" s="73"/>
      <c r="B30" s="73"/>
      <c r="C30" s="73" t="s">
        <v>175</v>
      </c>
      <c r="D30" s="73"/>
      <c r="E30" s="74">
        <v>5</v>
      </c>
      <c r="F30" s="74"/>
      <c r="G30" s="8">
        <f>17.46+21905764.64+25592656.75+554642.49</f>
        <v>48053081.340000004</v>
      </c>
      <c r="H30" s="8"/>
      <c r="I30" s="8">
        <f>19074.97-25223622.06+11171491.88-87393.78-558261.07</f>
        <v>-14678710.059999999</v>
      </c>
      <c r="J30" s="8"/>
      <c r="K30" s="8">
        <f>21905333.49+1087874.94+525417.99</f>
        <v>23518626.419999998</v>
      </c>
      <c r="L30" s="8"/>
      <c r="M30" s="8">
        <f>-25224246.6-1073084.94-59693.29</f>
        <v>-26357024.830000002</v>
      </c>
    </row>
    <row r="31" spans="1:13" x14ac:dyDescent="0.4">
      <c r="A31" s="73"/>
      <c r="B31" s="73"/>
      <c r="C31" s="73" t="s">
        <v>176</v>
      </c>
      <c r="D31" s="73"/>
      <c r="E31" s="16">
        <v>2.2999999999999998</v>
      </c>
      <c r="F31" s="74"/>
      <c r="G31" s="8">
        <v>0</v>
      </c>
      <c r="H31" s="8"/>
      <c r="I31" s="8">
        <v>0</v>
      </c>
      <c r="J31" s="8"/>
      <c r="K31" s="8">
        <v>1632371.71</v>
      </c>
      <c r="L31" s="8"/>
      <c r="M31" s="8">
        <v>-1632371.71</v>
      </c>
    </row>
    <row r="32" spans="1:13" x14ac:dyDescent="0.4">
      <c r="A32" s="73"/>
      <c r="B32" s="73"/>
      <c r="C32" s="4" t="s">
        <v>222</v>
      </c>
      <c r="D32" s="73"/>
      <c r="E32" s="74">
        <v>6</v>
      </c>
      <c r="F32" s="74"/>
      <c r="G32" s="8">
        <v>-214775309.44999999</v>
      </c>
      <c r="H32" s="8"/>
      <c r="I32" s="8">
        <v>-17020678.719999999</v>
      </c>
      <c r="J32" s="8"/>
      <c r="K32" s="8">
        <v>0</v>
      </c>
      <c r="L32" s="8"/>
      <c r="M32" s="8">
        <v>0</v>
      </c>
    </row>
    <row r="33" spans="1:13" x14ac:dyDescent="0.4">
      <c r="A33" s="73"/>
      <c r="B33" s="73"/>
      <c r="C33" s="73" t="s">
        <v>44</v>
      </c>
      <c r="D33" s="73"/>
      <c r="E33" s="74"/>
      <c r="F33" s="74"/>
      <c r="G33" s="8">
        <v>-13492716.51</v>
      </c>
      <c r="H33" s="8"/>
      <c r="I33" s="8">
        <v>17494742.449999999</v>
      </c>
      <c r="J33" s="8"/>
      <c r="K33" s="8">
        <f>-3662180.6-12390917.3+394885.29</f>
        <v>-15658212.610000001</v>
      </c>
      <c r="L33" s="8"/>
      <c r="M33" s="8">
        <f>16708762.02+505747.6</f>
        <v>17214509.620000001</v>
      </c>
    </row>
    <row r="34" spans="1:13" x14ac:dyDescent="0.4">
      <c r="A34" s="73"/>
      <c r="B34" s="73"/>
      <c r="C34" s="73" t="s">
        <v>46</v>
      </c>
      <c r="D34" s="73"/>
      <c r="E34" s="8"/>
      <c r="F34" s="74"/>
      <c r="G34" s="8">
        <v>0</v>
      </c>
      <c r="H34" s="8"/>
      <c r="I34" s="8">
        <v>651031.76</v>
      </c>
      <c r="J34" s="8"/>
      <c r="K34" s="8">
        <v>0</v>
      </c>
      <c r="L34" s="8"/>
      <c r="M34" s="8">
        <v>-1200</v>
      </c>
    </row>
    <row r="35" spans="1:13" x14ac:dyDescent="0.4">
      <c r="A35" s="73"/>
      <c r="B35" s="73" t="s">
        <v>60</v>
      </c>
      <c r="C35" s="73"/>
      <c r="D35" s="73"/>
      <c r="E35" s="74"/>
      <c r="F35" s="74"/>
      <c r="G35" s="8"/>
      <c r="H35" s="8"/>
      <c r="I35" s="8"/>
      <c r="J35" s="8"/>
      <c r="K35" s="8"/>
      <c r="L35" s="8"/>
      <c r="M35" s="8"/>
    </row>
    <row r="36" spans="1:13" x14ac:dyDescent="0.4">
      <c r="A36" s="73"/>
      <c r="B36" s="73"/>
      <c r="C36" s="73" t="s">
        <v>88</v>
      </c>
      <c r="D36" s="73"/>
      <c r="E36" s="74"/>
      <c r="F36" s="74"/>
      <c r="G36" s="8">
        <v>0</v>
      </c>
      <c r="H36" s="8"/>
      <c r="I36" s="8">
        <v>-534699.31000000006</v>
      </c>
      <c r="J36" s="8"/>
      <c r="K36" s="8">
        <v>0</v>
      </c>
      <c r="L36" s="8"/>
      <c r="M36" s="8">
        <v>0</v>
      </c>
    </row>
    <row r="37" spans="1:13" x14ac:dyDescent="0.4">
      <c r="A37" s="73"/>
      <c r="B37" s="73"/>
      <c r="C37" s="73" t="s">
        <v>200</v>
      </c>
      <c r="D37" s="73"/>
      <c r="E37" s="16">
        <v>2.5</v>
      </c>
      <c r="F37" s="74"/>
      <c r="G37" s="8">
        <v>0</v>
      </c>
      <c r="H37" s="8"/>
      <c r="I37" s="8">
        <v>0</v>
      </c>
      <c r="J37" s="8"/>
      <c r="K37" s="8">
        <v>-78725230.049999997</v>
      </c>
      <c r="L37" s="8"/>
      <c r="M37" s="8">
        <v>78725230.049999997</v>
      </c>
    </row>
    <row r="38" spans="1:13" x14ac:dyDescent="0.4">
      <c r="A38" s="73"/>
      <c r="B38" s="73"/>
      <c r="C38" s="73" t="s">
        <v>177</v>
      </c>
      <c r="D38" s="73"/>
      <c r="E38" s="74">
        <v>18</v>
      </c>
      <c r="F38" s="74"/>
      <c r="G38" s="8">
        <v>-14420862.810000001</v>
      </c>
      <c r="H38" s="8"/>
      <c r="I38" s="8">
        <v>30388172.870000001</v>
      </c>
      <c r="J38" s="8"/>
      <c r="K38" s="8">
        <v>-15304007.77</v>
      </c>
      <c r="L38" s="8"/>
      <c r="M38" s="8">
        <v>43467235.109999999</v>
      </c>
    </row>
    <row r="39" spans="1:13" x14ac:dyDescent="0.4">
      <c r="A39" s="73"/>
      <c r="B39" s="73"/>
      <c r="C39" s="73" t="s">
        <v>183</v>
      </c>
      <c r="D39" s="73"/>
      <c r="E39" s="74"/>
      <c r="F39" s="74"/>
      <c r="G39" s="8">
        <v>0</v>
      </c>
      <c r="H39" s="8"/>
      <c r="I39" s="8">
        <v>0</v>
      </c>
      <c r="J39" s="8"/>
      <c r="K39" s="8">
        <v>1203996.25</v>
      </c>
      <c r="L39" s="8"/>
      <c r="M39" s="8">
        <v>-6591361.0499999998</v>
      </c>
    </row>
    <row r="40" spans="1:13" x14ac:dyDescent="0.4">
      <c r="A40" s="73"/>
      <c r="B40" s="73"/>
      <c r="C40" s="73" t="s">
        <v>49</v>
      </c>
      <c r="D40" s="73"/>
      <c r="E40" s="74"/>
      <c r="F40" s="74"/>
      <c r="G40" s="8">
        <v>7613824.4800000004</v>
      </c>
      <c r="H40" s="8"/>
      <c r="I40" s="8">
        <f>-15414814.73+19361.02</f>
        <v>-15395453.710000001</v>
      </c>
      <c r="J40" s="8"/>
      <c r="K40" s="8">
        <v>8856825.3900000006</v>
      </c>
      <c r="L40" s="8"/>
      <c r="M40" s="8">
        <f>-16479330.79+19361.02</f>
        <v>-16459969.77</v>
      </c>
    </row>
    <row r="41" spans="1:13" x14ac:dyDescent="0.4">
      <c r="A41" s="73"/>
      <c r="B41" s="73"/>
      <c r="C41" s="73" t="s">
        <v>152</v>
      </c>
      <c r="D41" s="73"/>
      <c r="E41" s="74"/>
      <c r="F41" s="74"/>
      <c r="G41" s="50">
        <v>1267729.24</v>
      </c>
      <c r="H41" s="8"/>
      <c r="I41" s="50">
        <v>2745250</v>
      </c>
      <c r="J41" s="8"/>
      <c r="K41" s="50">
        <v>2371734.2400000002</v>
      </c>
      <c r="L41" s="8"/>
      <c r="M41" s="50">
        <v>3568633</v>
      </c>
    </row>
    <row r="42" spans="1:13" s="73" customFormat="1" x14ac:dyDescent="0.4">
      <c r="B42" s="73" t="s">
        <v>75</v>
      </c>
      <c r="E42" s="74"/>
      <c r="F42" s="74"/>
      <c r="G42" s="8">
        <f>SUM(G25:G41)</f>
        <v>-493297187.54999989</v>
      </c>
      <c r="H42" s="8"/>
      <c r="I42" s="8">
        <f>SUM(I25:I41)</f>
        <v>644133310.5200001</v>
      </c>
      <c r="J42" s="8"/>
      <c r="K42" s="8">
        <f>SUM(K25:K41)</f>
        <v>-195563967.80999994</v>
      </c>
      <c r="L42" s="8"/>
      <c r="M42" s="8">
        <f>SUM(M25:M41)</f>
        <v>299160730.67000002</v>
      </c>
    </row>
    <row r="43" spans="1:13" s="73" customFormat="1" x14ac:dyDescent="0.4">
      <c r="C43" s="73" t="s">
        <v>76</v>
      </c>
      <c r="E43" s="74"/>
      <c r="F43" s="74"/>
      <c r="G43" s="8">
        <v>-7885807.5099999998</v>
      </c>
      <c r="H43" s="8"/>
      <c r="I43" s="8">
        <v>-11495829.51</v>
      </c>
      <c r="J43" s="8"/>
      <c r="K43" s="8">
        <v>-8152610.7999999998</v>
      </c>
      <c r="L43" s="8"/>
      <c r="M43" s="8">
        <v>-12293432.27</v>
      </c>
    </row>
    <row r="44" spans="1:13" s="73" customFormat="1" x14ac:dyDescent="0.4">
      <c r="C44" s="73" t="s">
        <v>77</v>
      </c>
      <c r="E44" s="74"/>
      <c r="F44" s="74"/>
      <c r="G44" s="8">
        <v>-33190085.41</v>
      </c>
      <c r="H44" s="8"/>
      <c r="I44" s="8">
        <v>-14949469.359999999</v>
      </c>
      <c r="J44" s="8"/>
      <c r="K44" s="8">
        <v>-32659531.52</v>
      </c>
      <c r="L44" s="8"/>
      <c r="M44" s="8">
        <v>-14887349.58</v>
      </c>
    </row>
    <row r="45" spans="1:13" s="73" customFormat="1" hidden="1" x14ac:dyDescent="0.4">
      <c r="C45" s="73" t="s">
        <v>220</v>
      </c>
      <c r="E45" s="74"/>
      <c r="F45" s="74"/>
      <c r="G45" s="8">
        <v>0</v>
      </c>
      <c r="H45" s="8"/>
      <c r="I45" s="8">
        <v>0</v>
      </c>
      <c r="J45" s="8"/>
      <c r="K45" s="8">
        <v>0</v>
      </c>
      <c r="L45" s="8"/>
      <c r="M45" s="8">
        <v>0</v>
      </c>
    </row>
    <row r="46" spans="1:13" x14ac:dyDescent="0.4">
      <c r="A46" s="73"/>
      <c r="B46" s="73"/>
      <c r="C46" s="73"/>
      <c r="D46" s="73" t="s">
        <v>78</v>
      </c>
      <c r="E46" s="74"/>
      <c r="F46" s="74"/>
      <c r="G46" s="46">
        <f>SUM(G42:G45)</f>
        <v>-534373080.46999991</v>
      </c>
      <c r="H46" s="8"/>
      <c r="I46" s="46">
        <f>SUM(I42:I45)</f>
        <v>617688011.6500001</v>
      </c>
      <c r="J46" s="8"/>
      <c r="K46" s="46">
        <f>SUM(K42:K45)</f>
        <v>-236376110.12999997</v>
      </c>
      <c r="L46" s="8"/>
      <c r="M46" s="46">
        <f>SUM(M42:M45)</f>
        <v>271979948.82000005</v>
      </c>
    </row>
    <row r="47" spans="1:13" ht="8.25" customHeight="1" x14ac:dyDescent="0.4">
      <c r="A47" s="73"/>
      <c r="B47" s="73"/>
      <c r="C47" s="73"/>
      <c r="D47" s="73"/>
      <c r="E47" s="74"/>
      <c r="F47" s="74"/>
      <c r="G47" s="11"/>
      <c r="H47" s="8"/>
      <c r="I47" s="11"/>
      <c r="J47" s="8"/>
      <c r="K47" s="11"/>
      <c r="L47" s="8"/>
      <c r="M47" s="11"/>
    </row>
    <row r="48" spans="1:13" x14ac:dyDescent="0.4">
      <c r="A48" s="4" t="s">
        <v>119</v>
      </c>
      <c r="B48" s="73"/>
      <c r="C48" s="73"/>
      <c r="D48" s="73"/>
      <c r="E48" s="74"/>
      <c r="F48" s="74"/>
      <c r="G48" s="11"/>
      <c r="H48" s="8"/>
      <c r="I48" s="11"/>
      <c r="J48" s="8"/>
      <c r="K48" s="11"/>
      <c r="L48" s="8"/>
      <c r="M48" s="11"/>
    </row>
    <row r="49" spans="1:16" x14ac:dyDescent="0.4">
      <c r="A49" s="4"/>
      <c r="B49" s="73"/>
      <c r="C49" s="73"/>
      <c r="D49" s="73"/>
      <c r="E49" s="74"/>
      <c r="F49" s="74"/>
      <c r="G49" s="11"/>
      <c r="H49" s="8"/>
      <c r="I49" s="11"/>
      <c r="J49" s="8"/>
      <c r="K49" s="11"/>
      <c r="L49" s="8"/>
      <c r="M49" s="11"/>
    </row>
    <row r="50" spans="1:16" x14ac:dyDescent="0.4">
      <c r="A50" s="4"/>
      <c r="B50" s="73"/>
      <c r="C50" s="73"/>
      <c r="D50" s="73"/>
      <c r="E50" s="74"/>
      <c r="F50" s="74"/>
      <c r="G50" s="11"/>
      <c r="H50" s="8"/>
      <c r="I50" s="11"/>
      <c r="J50" s="8"/>
      <c r="K50" s="11"/>
      <c r="L50" s="8"/>
      <c r="M50" s="11"/>
    </row>
    <row r="51" spans="1:16" s="4" customFormat="1" x14ac:dyDescent="0.4">
      <c r="A51" s="7"/>
      <c r="B51" s="12" t="s">
        <v>20</v>
      </c>
      <c r="C51" s="7"/>
      <c r="D51" s="12"/>
      <c r="E51" s="7"/>
      <c r="F51" s="12" t="s">
        <v>20</v>
      </c>
      <c r="G51" s="7"/>
      <c r="H51" s="7"/>
      <c r="I51" s="7"/>
      <c r="J51" s="7"/>
      <c r="K51" s="7"/>
      <c r="L51" s="7"/>
      <c r="M51" s="7"/>
      <c r="P51" s="11"/>
    </row>
    <row r="52" spans="1:16" s="4" customFormat="1" x14ac:dyDescent="0.4">
      <c r="A52" s="7"/>
      <c r="B52" s="12"/>
      <c r="C52" s="7"/>
      <c r="D52" s="12"/>
      <c r="E52" s="7"/>
      <c r="F52" s="12"/>
      <c r="G52" s="7"/>
      <c r="H52" s="7"/>
      <c r="I52" s="7"/>
      <c r="J52" s="7"/>
      <c r="K52" s="7"/>
      <c r="L52" s="7"/>
      <c r="M52" s="7"/>
      <c r="P52" s="11"/>
    </row>
    <row r="53" spans="1:16" x14ac:dyDescent="0.4">
      <c r="A53" s="111" t="s">
        <v>51</v>
      </c>
      <c r="B53" s="111"/>
      <c r="C53" s="111"/>
      <c r="D53" s="111"/>
      <c r="E53" s="111"/>
      <c r="F53" s="111"/>
      <c r="G53" s="111"/>
      <c r="H53" s="111"/>
      <c r="I53" s="111"/>
      <c r="J53" s="111"/>
      <c r="K53" s="111"/>
      <c r="L53" s="111"/>
      <c r="M53" s="111"/>
    </row>
    <row r="54" spans="1:16" x14ac:dyDescent="0.4">
      <c r="A54" s="112" t="s">
        <v>28</v>
      </c>
      <c r="B54" s="112"/>
      <c r="C54" s="112"/>
      <c r="D54" s="112"/>
      <c r="E54" s="112"/>
      <c r="F54" s="112"/>
      <c r="G54" s="112"/>
      <c r="H54" s="112"/>
      <c r="I54" s="112"/>
      <c r="J54" s="112"/>
      <c r="K54" s="112"/>
      <c r="L54" s="112"/>
      <c r="M54" s="112"/>
    </row>
    <row r="55" spans="1:16" x14ac:dyDescent="0.4">
      <c r="A55" s="112" t="str">
        <f>+A3</f>
        <v>สำหรับปีสิ้นสุดวันที่ 31 ธันวาคม 2567</v>
      </c>
      <c r="B55" s="112"/>
      <c r="C55" s="112"/>
      <c r="D55" s="112"/>
      <c r="E55" s="112"/>
      <c r="F55" s="112"/>
      <c r="G55" s="112"/>
      <c r="H55" s="112"/>
      <c r="I55" s="112"/>
      <c r="J55" s="112"/>
      <c r="K55" s="112"/>
      <c r="L55" s="112"/>
      <c r="M55" s="112"/>
    </row>
    <row r="56" spans="1:16" x14ac:dyDescent="0.4">
      <c r="A56" s="3"/>
      <c r="B56" s="3"/>
      <c r="C56" s="3"/>
      <c r="D56" s="3"/>
      <c r="E56" s="3"/>
      <c r="F56" s="3"/>
      <c r="G56" s="116" t="s">
        <v>12</v>
      </c>
      <c r="H56" s="116"/>
      <c r="I56" s="116"/>
      <c r="J56" s="116"/>
      <c r="K56" s="116"/>
      <c r="L56" s="116"/>
      <c r="M56" s="116"/>
    </row>
    <row r="57" spans="1:16" x14ac:dyDescent="0.4">
      <c r="G57" s="116" t="s">
        <v>33</v>
      </c>
      <c r="H57" s="116"/>
      <c r="I57" s="116"/>
      <c r="J57" s="3"/>
      <c r="K57" s="116" t="s">
        <v>34</v>
      </c>
      <c r="L57" s="116"/>
      <c r="M57" s="116"/>
    </row>
    <row r="58" spans="1:16" x14ac:dyDescent="0.4">
      <c r="G58" s="109" t="str">
        <f>+G6</f>
        <v>สำหรับปีสิ้นสุดวันที่ 31 ธันวาคม</v>
      </c>
      <c r="H58" s="109"/>
      <c r="I58" s="109"/>
      <c r="J58" s="4"/>
      <c r="K58" s="109" t="str">
        <f>+K6</f>
        <v>สำหรับปีสิ้นสุดวันที่ 31 ธันวาคม</v>
      </c>
      <c r="L58" s="109"/>
      <c r="M58" s="109"/>
    </row>
    <row r="59" spans="1:16" ht="18.75" customHeight="1" x14ac:dyDescent="0.4">
      <c r="G59" s="21" t="str">
        <f>+G7</f>
        <v>2567</v>
      </c>
      <c r="H59" s="7"/>
      <c r="I59" s="21" t="str">
        <f>+I7</f>
        <v>2566</v>
      </c>
      <c r="J59" s="14"/>
      <c r="K59" s="21" t="str">
        <f>+K7</f>
        <v>2567</v>
      </c>
      <c r="L59" s="7"/>
      <c r="M59" s="21" t="str">
        <f>+M7</f>
        <v>2566</v>
      </c>
      <c r="N59" s="7"/>
      <c r="O59" s="14"/>
    </row>
    <row r="60" spans="1:16" x14ac:dyDescent="0.4">
      <c r="A60" s="73" t="s">
        <v>6</v>
      </c>
      <c r="B60" s="73"/>
      <c r="C60" s="73"/>
      <c r="D60" s="73"/>
      <c r="E60" s="74"/>
      <c r="F60" s="74"/>
      <c r="G60" s="8"/>
      <c r="H60" s="8"/>
      <c r="I60" s="8"/>
      <c r="J60" s="8"/>
      <c r="K60" s="8"/>
      <c r="L60" s="8"/>
      <c r="M60" s="8"/>
    </row>
    <row r="61" spans="1:16" x14ac:dyDescent="0.4">
      <c r="A61" s="73"/>
      <c r="B61" s="73" t="s">
        <v>186</v>
      </c>
      <c r="C61" s="73"/>
      <c r="D61" s="73"/>
      <c r="E61" s="7">
        <v>11</v>
      </c>
      <c r="F61" s="74"/>
      <c r="G61" s="83">
        <v>0</v>
      </c>
      <c r="H61" s="8"/>
      <c r="I61" s="8">
        <v>0</v>
      </c>
      <c r="J61" s="8"/>
      <c r="K61" s="8">
        <v>0</v>
      </c>
      <c r="L61" s="8"/>
      <c r="M61" s="8">
        <v>-40000000</v>
      </c>
    </row>
    <row r="62" spans="1:16" x14ac:dyDescent="0.4">
      <c r="A62" s="73"/>
      <c r="B62" s="73" t="s">
        <v>204</v>
      </c>
      <c r="C62" s="73"/>
      <c r="D62" s="73"/>
      <c r="E62" s="7">
        <v>10</v>
      </c>
      <c r="F62" s="74"/>
      <c r="G62" s="8">
        <v>-120500000</v>
      </c>
      <c r="H62" s="8"/>
      <c r="I62" s="8">
        <v>-81120000</v>
      </c>
      <c r="J62" s="8"/>
      <c r="K62" s="8">
        <v>-120500000</v>
      </c>
      <c r="L62" s="8"/>
      <c r="M62" s="8">
        <v>-81120000</v>
      </c>
    </row>
    <row r="63" spans="1:16" x14ac:dyDescent="0.4">
      <c r="A63" s="73"/>
      <c r="B63" s="73" t="s">
        <v>174</v>
      </c>
      <c r="C63" s="73"/>
      <c r="D63" s="73"/>
      <c r="E63" s="7">
        <v>11</v>
      </c>
      <c r="F63" s="74"/>
      <c r="G63" s="83">
        <v>3.91</v>
      </c>
      <c r="H63" s="8"/>
      <c r="I63" s="8">
        <v>-79999994.340000004</v>
      </c>
      <c r="J63" s="8"/>
      <c r="K63" s="8">
        <v>0</v>
      </c>
      <c r="L63" s="8"/>
      <c r="M63" s="8">
        <v>-80000000</v>
      </c>
    </row>
    <row r="64" spans="1:16" s="73" customFormat="1" x14ac:dyDescent="0.4">
      <c r="B64" s="73" t="s">
        <v>184</v>
      </c>
      <c r="E64" s="74">
        <v>14</v>
      </c>
      <c r="F64" s="74"/>
      <c r="G64" s="8">
        <v>-586784.30000000005</v>
      </c>
      <c r="H64" s="8"/>
      <c r="I64" s="8">
        <v>-2073478.77</v>
      </c>
      <c r="J64" s="8"/>
      <c r="K64" s="8">
        <v>-586784.30000000005</v>
      </c>
      <c r="L64" s="8"/>
      <c r="M64" s="8">
        <v>-2073478.77</v>
      </c>
    </row>
    <row r="65" spans="1:16" x14ac:dyDescent="0.4">
      <c r="A65" s="73"/>
      <c r="B65" s="73" t="s">
        <v>160</v>
      </c>
      <c r="D65" s="73"/>
      <c r="E65" s="74" t="s">
        <v>196</v>
      </c>
      <c r="F65" s="74"/>
      <c r="G65" s="8">
        <v>-77000000</v>
      </c>
      <c r="H65" s="8"/>
      <c r="I65" s="8">
        <v>-252000000</v>
      </c>
      <c r="J65" s="8"/>
      <c r="K65" s="8">
        <v>-77000000</v>
      </c>
      <c r="L65" s="8"/>
      <c r="M65" s="8">
        <v>-252000000</v>
      </c>
    </row>
    <row r="66" spans="1:16" x14ac:dyDescent="0.4">
      <c r="A66" s="73"/>
      <c r="B66" s="73" t="s">
        <v>161</v>
      </c>
      <c r="D66" s="73"/>
      <c r="E66" s="16">
        <v>2.4</v>
      </c>
      <c r="F66" s="74"/>
      <c r="G66" s="8">
        <v>0</v>
      </c>
      <c r="H66" s="8"/>
      <c r="I66" s="8">
        <v>0</v>
      </c>
      <c r="J66" s="8"/>
      <c r="K66" s="8">
        <v>-95560502.680000007</v>
      </c>
      <c r="L66" s="8"/>
      <c r="M66" s="8">
        <v>397845208.22000003</v>
      </c>
    </row>
    <row r="67" spans="1:16" x14ac:dyDescent="0.4">
      <c r="A67" s="73"/>
      <c r="B67" s="73" t="s">
        <v>159</v>
      </c>
      <c r="C67" s="73"/>
      <c r="D67" s="73"/>
      <c r="F67" s="74"/>
      <c r="G67" s="8">
        <v>4000000</v>
      </c>
      <c r="H67" s="8"/>
      <c r="I67" s="8">
        <v>5000000</v>
      </c>
      <c r="J67" s="8"/>
      <c r="K67" s="8">
        <v>4000000</v>
      </c>
      <c r="L67" s="8"/>
      <c r="M67" s="8">
        <v>5000000</v>
      </c>
    </row>
    <row r="68" spans="1:16" x14ac:dyDescent="0.4">
      <c r="A68" s="73"/>
      <c r="B68" s="73"/>
      <c r="C68" s="73"/>
      <c r="D68" s="73" t="s">
        <v>72</v>
      </c>
      <c r="E68" s="74"/>
      <c r="F68" s="74"/>
      <c r="G68" s="46">
        <f>SUM(G61:G67)</f>
        <v>-194086780.38999999</v>
      </c>
      <c r="H68" s="11"/>
      <c r="I68" s="46">
        <f>SUM(I61:I67)</f>
        <v>-410193473.11000001</v>
      </c>
      <c r="J68" s="11"/>
      <c r="K68" s="46">
        <f>SUM(K61:K67)</f>
        <v>-289647286.98000002</v>
      </c>
      <c r="L68" s="11"/>
      <c r="M68" s="46">
        <f>SUM(M61:M67)</f>
        <v>-52348270.549999952</v>
      </c>
    </row>
    <row r="69" spans="1:16" x14ac:dyDescent="0.4">
      <c r="A69" s="73" t="s">
        <v>10</v>
      </c>
      <c r="B69" s="73"/>
      <c r="C69" s="73"/>
      <c r="D69" s="73"/>
      <c r="E69" s="74"/>
      <c r="F69" s="74"/>
      <c r="G69" s="11"/>
      <c r="H69" s="11"/>
      <c r="I69" s="11"/>
      <c r="J69" s="11"/>
      <c r="K69" s="11"/>
      <c r="L69" s="11"/>
      <c r="M69" s="11"/>
    </row>
    <row r="70" spans="1:16" s="73" customFormat="1" x14ac:dyDescent="0.4">
      <c r="B70" s="73" t="s">
        <v>162</v>
      </c>
      <c r="E70" s="74">
        <v>17</v>
      </c>
      <c r="F70" s="74"/>
      <c r="G70" s="8">
        <v>-280000000</v>
      </c>
      <c r="H70" s="8"/>
      <c r="I70" s="8">
        <v>140000000</v>
      </c>
      <c r="J70" s="8"/>
      <c r="K70" s="8">
        <v>-280000000</v>
      </c>
      <c r="L70" s="8"/>
      <c r="M70" s="8">
        <v>140000000</v>
      </c>
    </row>
    <row r="71" spans="1:16" s="73" customFormat="1" x14ac:dyDescent="0.4">
      <c r="B71" s="73" t="s">
        <v>127</v>
      </c>
      <c r="E71" s="16">
        <v>2.7</v>
      </c>
      <c r="F71" s="74"/>
      <c r="G71" s="8">
        <v>0</v>
      </c>
      <c r="H71" s="8"/>
      <c r="I71" s="8">
        <v>0</v>
      </c>
      <c r="J71" s="8"/>
      <c r="K71" s="8">
        <v>-9000000</v>
      </c>
      <c r="L71" s="8"/>
      <c r="M71" s="8">
        <v>-10000000</v>
      </c>
    </row>
    <row r="72" spans="1:16" s="73" customFormat="1" x14ac:dyDescent="0.4">
      <c r="B72" s="4" t="s">
        <v>206</v>
      </c>
      <c r="E72" s="74">
        <v>19</v>
      </c>
      <c r="F72" s="74"/>
      <c r="G72" s="11">
        <v>-819384</v>
      </c>
      <c r="H72" s="8"/>
      <c r="I72" s="11">
        <v>-819384</v>
      </c>
      <c r="J72" s="8"/>
      <c r="K72" s="11">
        <v>-819384</v>
      </c>
      <c r="L72" s="8"/>
      <c r="M72" s="11">
        <v>-819384</v>
      </c>
    </row>
    <row r="73" spans="1:16" s="73" customFormat="1" x14ac:dyDescent="0.4">
      <c r="B73" s="4" t="s">
        <v>147</v>
      </c>
      <c r="E73" s="74">
        <v>24</v>
      </c>
      <c r="F73" s="74"/>
      <c r="G73" s="11">
        <v>842341954.66999996</v>
      </c>
      <c r="H73" s="8"/>
      <c r="I73" s="11">
        <v>0</v>
      </c>
      <c r="J73" s="8"/>
      <c r="K73" s="11">
        <v>842341954.66999996</v>
      </c>
      <c r="L73" s="8"/>
      <c r="M73" s="11">
        <v>0</v>
      </c>
    </row>
    <row r="74" spans="1:16" x14ac:dyDescent="0.4">
      <c r="A74" s="73"/>
      <c r="B74" s="73" t="s">
        <v>185</v>
      </c>
      <c r="C74" s="73"/>
      <c r="D74" s="73"/>
      <c r="E74" s="74">
        <v>23</v>
      </c>
      <c r="F74" s="74"/>
      <c r="G74" s="50">
        <v>-247731674.69</v>
      </c>
      <c r="H74" s="11"/>
      <c r="I74" s="50">
        <v>-116437235.14</v>
      </c>
      <c r="J74" s="11"/>
      <c r="K74" s="50">
        <v>-247731674.69</v>
      </c>
      <c r="L74" s="11"/>
      <c r="M74" s="50">
        <v>-116437235.14</v>
      </c>
    </row>
    <row r="75" spans="1:16" x14ac:dyDescent="0.4">
      <c r="A75" s="73"/>
      <c r="B75" s="73"/>
      <c r="C75" s="73"/>
      <c r="D75" s="73" t="s">
        <v>73</v>
      </c>
      <c r="E75" s="74"/>
      <c r="F75" s="74"/>
      <c r="G75" s="50">
        <f>SUM(G70:G74)</f>
        <v>313790895.97999996</v>
      </c>
      <c r="H75" s="11"/>
      <c r="I75" s="50">
        <f>SUM(I70:I74)</f>
        <v>22743380.859999999</v>
      </c>
      <c r="J75" s="11"/>
      <c r="K75" s="50">
        <f>SUM(K70:K74)</f>
        <v>304790895.97999996</v>
      </c>
      <c r="L75" s="11"/>
      <c r="M75" s="50">
        <f>SUM(M70:M74)</f>
        <v>12743380.859999999</v>
      </c>
    </row>
    <row r="76" spans="1:16" ht="9" hidden="1" customHeight="1" x14ac:dyDescent="0.4">
      <c r="A76" s="73"/>
      <c r="B76" s="73"/>
      <c r="C76" s="73"/>
      <c r="D76" s="73"/>
      <c r="E76" s="74"/>
      <c r="F76" s="74"/>
      <c r="G76" s="11"/>
      <c r="H76" s="11"/>
      <c r="I76" s="11"/>
      <c r="J76" s="11"/>
      <c r="K76" s="11"/>
      <c r="L76" s="11"/>
      <c r="M76" s="11"/>
    </row>
    <row r="77" spans="1:16" x14ac:dyDescent="0.4">
      <c r="A77" s="73" t="s">
        <v>52</v>
      </c>
      <c r="B77" s="73"/>
      <c r="C77" s="73"/>
      <c r="D77" s="73"/>
      <c r="E77" s="74"/>
      <c r="F77" s="74"/>
      <c r="G77" s="46">
        <v>-2231996.06</v>
      </c>
      <c r="H77" s="11"/>
      <c r="I77" s="46">
        <v>-9983577.5999999996</v>
      </c>
      <c r="J77" s="11"/>
      <c r="K77" s="50">
        <v>0</v>
      </c>
      <c r="L77" s="11"/>
      <c r="M77" s="50">
        <v>0</v>
      </c>
    </row>
    <row r="78" spans="1:16" x14ac:dyDescent="0.4">
      <c r="A78" s="73" t="s">
        <v>11</v>
      </c>
      <c r="B78" s="73"/>
      <c r="C78" s="73"/>
      <c r="D78" s="73"/>
      <c r="E78" s="74"/>
      <c r="F78" s="74"/>
      <c r="G78" s="59">
        <f>+G75+G68+G46+G77</f>
        <v>-416900960.93999994</v>
      </c>
      <c r="H78" s="8"/>
      <c r="I78" s="59">
        <f>+I75+I68+I46+I77</f>
        <v>220254341.8000001</v>
      </c>
      <c r="J78" s="11"/>
      <c r="K78" s="49">
        <f>+K75+K68+K46+K77</f>
        <v>-221232501.13000003</v>
      </c>
      <c r="L78" s="11"/>
      <c r="M78" s="49">
        <f>+M75+M68+M46+M77</f>
        <v>232375059.13000011</v>
      </c>
    </row>
    <row r="79" spans="1:16" x14ac:dyDescent="0.4">
      <c r="A79" s="73" t="s">
        <v>125</v>
      </c>
      <c r="B79" s="73"/>
      <c r="C79" s="73"/>
      <c r="D79" s="73"/>
      <c r="E79" s="74"/>
      <c r="F79" s="74"/>
      <c r="G79" s="45">
        <v>414056925.31999999</v>
      </c>
      <c r="H79" s="8"/>
      <c r="I79" s="45">
        <v>193802583.52000001</v>
      </c>
      <c r="J79" s="8"/>
      <c r="K79" s="8">
        <v>290505114.75999999</v>
      </c>
      <c r="L79" s="8"/>
      <c r="M79" s="8">
        <v>58130055.630000003</v>
      </c>
      <c r="O79" s="6">
        <f>-G79+'งบฐานะการเงิน Q4_67'!H10</f>
        <v>0</v>
      </c>
      <c r="P79" s="10">
        <f>K79-'งบฐานะการเงิน Q4_67'!L10</f>
        <v>0</v>
      </c>
    </row>
    <row r="80" spans="1:16" ht="18.75" thickBot="1" x14ac:dyDescent="0.45">
      <c r="A80" s="73" t="s">
        <v>126</v>
      </c>
      <c r="B80" s="73"/>
      <c r="C80" s="73"/>
      <c r="D80" s="73"/>
      <c r="E80" s="74"/>
      <c r="F80" s="74"/>
      <c r="G80" s="47">
        <f>SUM(G78:G79)</f>
        <v>-2844035.6199999452</v>
      </c>
      <c r="H80" s="8"/>
      <c r="I80" s="47">
        <f>SUM(I78:I79)</f>
        <v>414056925.32000011</v>
      </c>
      <c r="J80" s="8"/>
      <c r="K80" s="47">
        <f>SUM(K78:K79)</f>
        <v>69272613.629999965</v>
      </c>
      <c r="L80" s="8"/>
      <c r="M80" s="47">
        <f>SUM(M78:M79)</f>
        <v>290505114.76000011</v>
      </c>
      <c r="O80" s="10">
        <f>G80-'งบฐานะการเงิน Q4_67'!F10</f>
        <v>-228909870.38999996</v>
      </c>
      <c r="P80" s="10">
        <f>K80-'งบฐานะการเงิน Q4_67'!J10</f>
        <v>-48128028.150000036</v>
      </c>
    </row>
    <row r="81" spans="1:13" ht="18.75" thickTop="1" x14ac:dyDescent="0.4">
      <c r="A81" s="73"/>
      <c r="B81" s="73"/>
      <c r="C81" s="73"/>
      <c r="D81" s="73"/>
      <c r="E81" s="74"/>
      <c r="F81" s="74"/>
      <c r="G81" s="11">
        <f>'งบฐานะการเงิน Q4_67'!F10-'งบกระแส (2)'!G80</f>
        <v>228909870.38999996</v>
      </c>
      <c r="H81" s="8"/>
      <c r="I81" s="11"/>
      <c r="J81" s="8"/>
      <c r="K81" s="11">
        <f>'งบฐานะการเงิน Q4_67'!J10-'งบกระแส (2)'!K80</f>
        <v>48128028.150000036</v>
      </c>
      <c r="L81" s="8"/>
      <c r="M81" s="11"/>
    </row>
    <row r="82" spans="1:13" s="77" customFormat="1" x14ac:dyDescent="0.4">
      <c r="A82" s="73"/>
      <c r="B82" s="73"/>
      <c r="C82" s="73"/>
      <c r="D82" s="73"/>
      <c r="E82" s="75"/>
      <c r="F82" s="75"/>
      <c r="G82" s="76"/>
      <c r="H82" s="75"/>
      <c r="I82" s="76"/>
      <c r="J82" s="75"/>
      <c r="K82" s="76"/>
      <c r="L82" s="75"/>
      <c r="M82" s="76"/>
    </row>
    <row r="83" spans="1:13" s="77" customFormat="1" x14ac:dyDescent="0.4">
      <c r="A83" s="73" t="s">
        <v>194</v>
      </c>
      <c r="B83" s="73"/>
      <c r="C83" s="73"/>
      <c r="D83" s="73"/>
      <c r="E83" s="74"/>
      <c r="F83" s="75"/>
      <c r="G83" s="8"/>
      <c r="H83" s="42"/>
      <c r="I83" s="8"/>
      <c r="J83" s="42"/>
      <c r="K83" s="8"/>
      <c r="L83" s="42"/>
      <c r="M83" s="8"/>
    </row>
    <row r="84" spans="1:13" s="77" customFormat="1" x14ac:dyDescent="0.4">
      <c r="A84" s="73"/>
      <c r="B84" s="73" t="s">
        <v>193</v>
      </c>
      <c r="C84" s="73"/>
      <c r="D84" s="73"/>
      <c r="E84" s="74">
        <v>6</v>
      </c>
      <c r="F84" s="75"/>
      <c r="G84" s="8">
        <v>177373612.13999999</v>
      </c>
      <c r="H84" s="42"/>
      <c r="I84" s="8">
        <v>162574284.34999999</v>
      </c>
      <c r="J84" s="42"/>
      <c r="K84" s="8">
        <v>53921.96</v>
      </c>
      <c r="L84" s="42"/>
      <c r="M84" s="8">
        <v>8057.3</v>
      </c>
    </row>
    <row r="85" spans="1:13" s="73" customFormat="1" x14ac:dyDescent="0.4">
      <c r="B85" s="73" t="s">
        <v>221</v>
      </c>
      <c r="E85" s="74">
        <v>15</v>
      </c>
      <c r="F85" s="74"/>
      <c r="G85" s="8">
        <v>72858747.75</v>
      </c>
      <c r="H85" s="8"/>
      <c r="I85" s="8">
        <v>-17578939.789999999</v>
      </c>
      <c r="J85" s="8"/>
      <c r="K85" s="8">
        <v>0</v>
      </c>
      <c r="L85" s="8"/>
      <c r="M85" s="8">
        <v>0</v>
      </c>
    </row>
    <row r="86" spans="1:13" s="77" customFormat="1" x14ac:dyDescent="0.4">
      <c r="A86" s="73"/>
      <c r="B86" s="73"/>
      <c r="C86" s="73"/>
      <c r="D86" s="73"/>
      <c r="E86" s="75"/>
      <c r="F86" s="75"/>
      <c r="G86" s="8"/>
      <c r="H86" s="75"/>
      <c r="I86" s="8"/>
      <c r="J86" s="75"/>
      <c r="K86" s="8"/>
      <c r="L86" s="75"/>
      <c r="M86" s="8"/>
    </row>
    <row r="87" spans="1:13" s="77" customFormat="1" x14ac:dyDescent="0.4">
      <c r="A87" s="73"/>
      <c r="B87" s="73"/>
      <c r="C87" s="73"/>
      <c r="D87" s="73"/>
      <c r="E87" s="75"/>
      <c r="F87" s="75"/>
      <c r="G87" s="8"/>
      <c r="H87" s="75"/>
      <c r="I87" s="8"/>
      <c r="J87" s="75"/>
      <c r="K87" s="8"/>
      <c r="L87" s="75"/>
      <c r="M87" s="8"/>
    </row>
    <row r="88" spans="1:13" s="77" customFormat="1" x14ac:dyDescent="0.4">
      <c r="A88" s="73"/>
      <c r="B88" s="73"/>
      <c r="C88" s="73"/>
      <c r="D88" s="73"/>
      <c r="E88" s="75"/>
      <c r="F88" s="75"/>
      <c r="G88" s="8"/>
      <c r="H88" s="75"/>
      <c r="I88" s="8"/>
      <c r="J88" s="75"/>
      <c r="K88" s="8"/>
      <c r="L88" s="75"/>
      <c r="M88" s="8"/>
    </row>
    <row r="89" spans="1:13" s="77" customFormat="1" x14ac:dyDescent="0.4">
      <c r="A89" s="73"/>
      <c r="B89" s="73"/>
      <c r="C89" s="73"/>
      <c r="D89" s="73"/>
      <c r="E89" s="75"/>
      <c r="F89" s="75"/>
      <c r="G89" s="76"/>
      <c r="H89" s="75"/>
      <c r="I89" s="42"/>
      <c r="J89" s="75"/>
      <c r="K89" s="76"/>
      <c r="L89" s="75"/>
      <c r="M89" s="76"/>
    </row>
    <row r="90" spans="1:13" s="77" customFormat="1" x14ac:dyDescent="0.4">
      <c r="A90" s="4" t="s">
        <v>119</v>
      </c>
      <c r="B90" s="75"/>
      <c r="D90" s="75"/>
      <c r="E90" s="75"/>
      <c r="F90" s="75"/>
      <c r="G90" s="76"/>
      <c r="H90" s="75"/>
      <c r="I90" s="42"/>
      <c r="J90" s="75"/>
      <c r="K90" s="76"/>
      <c r="L90" s="75"/>
      <c r="M90" s="76"/>
    </row>
    <row r="91" spans="1:13" s="77" customFormat="1" x14ac:dyDescent="0.4">
      <c r="A91" s="4"/>
      <c r="B91" s="75"/>
      <c r="D91" s="75"/>
      <c r="E91" s="75"/>
      <c r="F91" s="75"/>
      <c r="G91" s="76"/>
      <c r="H91" s="75"/>
      <c r="I91" s="42"/>
      <c r="J91" s="75"/>
      <c r="K91" s="76"/>
      <c r="L91" s="75"/>
      <c r="M91" s="76"/>
    </row>
    <row r="92" spans="1:13" s="77" customFormat="1" x14ac:dyDescent="0.4">
      <c r="A92" s="4"/>
      <c r="B92" s="75"/>
      <c r="D92" s="75"/>
      <c r="E92" s="75"/>
      <c r="F92" s="75"/>
      <c r="G92" s="76"/>
      <c r="H92" s="75"/>
      <c r="I92" s="42"/>
      <c r="J92" s="75"/>
      <c r="K92" s="76"/>
      <c r="L92" s="75"/>
      <c r="M92" s="76"/>
    </row>
    <row r="93" spans="1:13" s="77" customFormat="1" x14ac:dyDescent="0.4">
      <c r="A93" s="4"/>
      <c r="B93" s="75"/>
      <c r="D93" s="75"/>
      <c r="E93" s="75"/>
      <c r="F93" s="75"/>
      <c r="G93" s="76"/>
      <c r="H93" s="75"/>
      <c r="I93" s="42"/>
      <c r="J93" s="75"/>
      <c r="K93" s="76"/>
      <c r="L93" s="75"/>
      <c r="M93" s="76"/>
    </row>
    <row r="94" spans="1:13" s="77" customFormat="1" x14ac:dyDescent="0.4">
      <c r="A94" s="4"/>
      <c r="B94" s="75"/>
      <c r="D94" s="75"/>
      <c r="E94" s="75"/>
      <c r="F94" s="75"/>
      <c r="G94" s="76"/>
      <c r="H94" s="75"/>
      <c r="I94" s="42"/>
      <c r="J94" s="75"/>
      <c r="K94" s="76"/>
      <c r="L94" s="75"/>
      <c r="M94" s="76"/>
    </row>
    <row r="95" spans="1:13" s="77" customFormat="1" x14ac:dyDescent="0.4">
      <c r="A95" s="4"/>
      <c r="B95" s="75"/>
      <c r="D95" s="75"/>
      <c r="E95" s="75"/>
      <c r="F95" s="75"/>
      <c r="G95" s="76"/>
      <c r="H95" s="75"/>
      <c r="I95" s="42"/>
      <c r="J95" s="75"/>
      <c r="K95" s="76"/>
      <c r="L95" s="75"/>
      <c r="M95" s="76"/>
    </row>
    <row r="96" spans="1:13" s="77" customFormat="1" x14ac:dyDescent="0.4">
      <c r="A96" s="4"/>
      <c r="B96" s="75"/>
      <c r="D96" s="75"/>
      <c r="E96" s="75"/>
      <c r="F96" s="75"/>
      <c r="G96" s="76"/>
      <c r="H96" s="75"/>
      <c r="I96" s="42"/>
      <c r="J96" s="75"/>
      <c r="K96" s="76"/>
      <c r="L96" s="75"/>
      <c r="M96" s="76"/>
    </row>
    <row r="97" spans="1:16" s="77" customFormat="1" x14ac:dyDescent="0.4">
      <c r="A97" s="4"/>
      <c r="B97" s="75"/>
      <c r="D97" s="75"/>
      <c r="E97" s="75"/>
      <c r="F97" s="75"/>
      <c r="G97" s="76"/>
      <c r="H97" s="75"/>
      <c r="I97" s="42"/>
      <c r="J97" s="75"/>
      <c r="K97" s="76"/>
      <c r="L97" s="75"/>
      <c r="M97" s="76"/>
    </row>
    <row r="98" spans="1:16" s="77" customFormat="1" x14ac:dyDescent="0.4">
      <c r="A98" s="4"/>
      <c r="B98" s="75"/>
      <c r="D98" s="75"/>
      <c r="E98" s="75"/>
      <c r="F98" s="75"/>
      <c r="G98" s="76"/>
      <c r="H98" s="75"/>
      <c r="I98" s="42"/>
      <c r="J98" s="75"/>
      <c r="K98" s="76"/>
      <c r="L98" s="75"/>
      <c r="M98" s="76"/>
    </row>
    <row r="99" spans="1:16" x14ac:dyDescent="0.4">
      <c r="A99" s="4"/>
    </row>
    <row r="100" spans="1:16" x14ac:dyDescent="0.4">
      <c r="A100" s="4"/>
    </row>
    <row r="101" spans="1:16" s="4" customFormat="1" x14ac:dyDescent="0.4">
      <c r="A101" s="7"/>
      <c r="B101" s="12" t="s">
        <v>20</v>
      </c>
      <c r="C101" s="7"/>
      <c r="D101" s="12"/>
      <c r="E101" s="7"/>
      <c r="F101" s="12" t="s">
        <v>20</v>
      </c>
      <c r="G101" s="7"/>
      <c r="H101" s="7"/>
      <c r="I101" s="7"/>
      <c r="J101" s="7"/>
      <c r="K101" s="7"/>
      <c r="L101" s="7"/>
      <c r="M101" s="7"/>
      <c r="P101" s="11"/>
    </row>
    <row r="102" spans="1:16" x14ac:dyDescent="0.4">
      <c r="A102" s="110"/>
      <c r="B102" s="110"/>
      <c r="C102" s="110"/>
      <c r="D102" s="110"/>
      <c r="E102" s="110"/>
      <c r="F102" s="110"/>
      <c r="G102" s="110"/>
      <c r="H102" s="110"/>
      <c r="I102" s="110"/>
      <c r="J102" s="110"/>
      <c r="K102" s="110"/>
      <c r="L102" s="110"/>
      <c r="M102" s="110"/>
    </row>
    <row r="103" spans="1:16" hidden="1" x14ac:dyDescent="0.4"/>
    <row r="104" spans="1:16" x14ac:dyDescent="0.4">
      <c r="A104" s="4"/>
      <c r="D104" s="5" t="s">
        <v>61</v>
      </c>
      <c r="E104" s="3"/>
      <c r="F104" s="3"/>
      <c r="G104" s="8">
        <f>+'งบฐานะการเงิน Q4_67'!F10</f>
        <v>226065834.77000001</v>
      </c>
      <c r="H104" s="11"/>
      <c r="I104" s="8">
        <f>+'งบฐานะการเงิน Q4_67'!H10</f>
        <v>414056925.31999999</v>
      </c>
      <c r="J104" s="11"/>
      <c r="K104" s="8">
        <f>+'งบฐานะการเงิน Q4_67'!J10</f>
        <v>117400641.78</v>
      </c>
      <c r="L104" s="8"/>
      <c r="M104" s="8">
        <f>+'งบฐานะการเงิน Q4_67'!L10</f>
        <v>290505114.75999999</v>
      </c>
    </row>
    <row r="105" spans="1:16" x14ac:dyDescent="0.4">
      <c r="A105" s="4"/>
      <c r="D105" s="5" t="s">
        <v>62</v>
      </c>
      <c r="E105" s="3"/>
      <c r="F105" s="3"/>
      <c r="G105" s="8">
        <f>+G104-G80</f>
        <v>228909870.38999996</v>
      </c>
      <c r="H105" s="8"/>
      <c r="I105" s="8">
        <f>+I104-I80</f>
        <v>0</v>
      </c>
      <c r="J105" s="8"/>
      <c r="K105" s="8">
        <f>+K104-K80</f>
        <v>48128028.150000036</v>
      </c>
      <c r="L105" s="8"/>
      <c r="M105" s="8">
        <f>+M104-M80</f>
        <v>0</v>
      </c>
    </row>
    <row r="106" spans="1:16" x14ac:dyDescent="0.4">
      <c r="A106" s="4"/>
      <c r="E106" s="3"/>
      <c r="F106" s="3"/>
    </row>
    <row r="107" spans="1:16" x14ac:dyDescent="0.4">
      <c r="E107" s="3"/>
      <c r="F107" s="3"/>
    </row>
    <row r="108" spans="1:16" x14ac:dyDescent="0.4">
      <c r="E108" s="3"/>
      <c r="F108" s="3"/>
    </row>
    <row r="109" spans="1:16" x14ac:dyDescent="0.4">
      <c r="E109" s="3"/>
      <c r="F109" s="3"/>
    </row>
    <row r="110" spans="1:16" x14ac:dyDescent="0.4">
      <c r="E110" s="3"/>
      <c r="F110" s="3"/>
    </row>
    <row r="111" spans="1:16" x14ac:dyDescent="0.4">
      <c r="E111" s="3"/>
      <c r="F111" s="3"/>
    </row>
    <row r="112" spans="1:16" x14ac:dyDescent="0.4">
      <c r="E112" s="3"/>
      <c r="F112" s="3"/>
    </row>
    <row r="113" spans="5:6" x14ac:dyDescent="0.4">
      <c r="E113" s="3"/>
      <c r="F113" s="3"/>
    </row>
    <row r="114" spans="5:6" x14ac:dyDescent="0.4">
      <c r="E114" s="3"/>
      <c r="F114" s="3"/>
    </row>
    <row r="115" spans="5:6" x14ac:dyDescent="0.4">
      <c r="E115" s="3"/>
      <c r="F115" s="3"/>
    </row>
    <row r="116" spans="5:6" x14ac:dyDescent="0.4">
      <c r="E116" s="3"/>
      <c r="F116" s="3"/>
    </row>
    <row r="117" spans="5:6" x14ac:dyDescent="0.4">
      <c r="E117" s="3"/>
      <c r="F117" s="3"/>
    </row>
    <row r="118" spans="5:6" x14ac:dyDescent="0.4">
      <c r="E118" s="3"/>
      <c r="F118" s="3"/>
    </row>
    <row r="119" spans="5:6" x14ac:dyDescent="0.4">
      <c r="E119" s="3"/>
      <c r="F119" s="3"/>
    </row>
    <row r="120" spans="5:6" x14ac:dyDescent="0.4">
      <c r="E120" s="3"/>
      <c r="F120" s="3"/>
    </row>
    <row r="121" spans="5:6" x14ac:dyDescent="0.4">
      <c r="E121" s="3"/>
      <c r="F121" s="3"/>
    </row>
    <row r="122" spans="5:6" x14ac:dyDescent="0.4">
      <c r="E122" s="3"/>
      <c r="F122" s="3"/>
    </row>
    <row r="123" spans="5:6" x14ac:dyDescent="0.4">
      <c r="E123" s="3"/>
      <c r="F123" s="3"/>
    </row>
    <row r="124" spans="5:6" x14ac:dyDescent="0.4">
      <c r="E124" s="3"/>
      <c r="F124" s="3"/>
    </row>
    <row r="125" spans="5:6" x14ac:dyDescent="0.4">
      <c r="E125" s="3"/>
      <c r="F125" s="3"/>
    </row>
    <row r="126" spans="5:6" x14ac:dyDescent="0.4">
      <c r="E126" s="3"/>
      <c r="F126" s="3"/>
    </row>
    <row r="127" spans="5:6" x14ac:dyDescent="0.4">
      <c r="E127" s="3"/>
      <c r="F127" s="3"/>
    </row>
    <row r="128" spans="5:6" x14ac:dyDescent="0.4">
      <c r="E128" s="3"/>
      <c r="F128" s="3"/>
    </row>
    <row r="129" spans="5:6" x14ac:dyDescent="0.4">
      <c r="E129" s="3"/>
      <c r="F129" s="3"/>
    </row>
    <row r="130" spans="5:6" x14ac:dyDescent="0.4">
      <c r="E130" s="3"/>
      <c r="F130" s="3"/>
    </row>
    <row r="131" spans="5:6" x14ac:dyDescent="0.4">
      <c r="E131" s="3"/>
      <c r="F131" s="3"/>
    </row>
    <row r="132" spans="5:6" x14ac:dyDescent="0.4">
      <c r="E132" s="3"/>
      <c r="F132" s="3"/>
    </row>
    <row r="133" spans="5:6" x14ac:dyDescent="0.4">
      <c r="E133" s="3"/>
      <c r="F133" s="3"/>
    </row>
    <row r="134" spans="5:6" x14ac:dyDescent="0.4">
      <c r="E134" s="3"/>
      <c r="F134" s="3"/>
    </row>
    <row r="135" spans="5:6" x14ac:dyDescent="0.4">
      <c r="E135" s="3"/>
      <c r="F135" s="3"/>
    </row>
    <row r="136" spans="5:6" x14ac:dyDescent="0.4">
      <c r="E136" s="3"/>
      <c r="F136" s="3"/>
    </row>
  </sheetData>
  <mergeCells count="17">
    <mergeCell ref="G57:I57"/>
    <mergeCell ref="K57:M57"/>
    <mergeCell ref="G58:I58"/>
    <mergeCell ref="K58:M58"/>
    <mergeCell ref="A102:M102"/>
    <mergeCell ref="G56:M56"/>
    <mergeCell ref="A1:M1"/>
    <mergeCell ref="A2:M2"/>
    <mergeCell ref="A3:M3"/>
    <mergeCell ref="G4:M4"/>
    <mergeCell ref="G5:I5"/>
    <mergeCell ref="K5:M5"/>
    <mergeCell ref="G6:I6"/>
    <mergeCell ref="K6:M6"/>
    <mergeCell ref="A53:M53"/>
    <mergeCell ref="A54:M54"/>
    <mergeCell ref="A55:M55"/>
  </mergeCells>
  <pageMargins left="0.55000000000000004" right="0" top="0.6" bottom="0" header="0.38" footer="0"/>
  <pageSetup paperSize="9" scale="91" firstPageNumber="8" orientation="portrait" useFirstPageNumber="1" r:id="rId1"/>
  <headerFooter alignWithMargins="0">
    <oddFooter>&amp;C&amp;P</oddFooter>
  </headerFooter>
  <rowBreaks count="1" manualBreakCount="1">
    <brk id="52" min="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12</vt:i4>
      </vt:variant>
    </vt:vector>
  </HeadingPairs>
  <TitlesOfParts>
    <vt:vector size="18" baseType="lpstr">
      <vt:lpstr>งบฐานะการเงิน Q4_67</vt:lpstr>
      <vt:lpstr>เปลี่ยนแปลงรวม</vt:lpstr>
      <vt:lpstr>เปลี่ยนแปลงเฉพาะ</vt:lpstr>
      <vt:lpstr>งบกำไรขาดทุน Q4_67</vt:lpstr>
      <vt:lpstr>งบกระแส</vt:lpstr>
      <vt:lpstr>งบกระแส (2)</vt:lpstr>
      <vt:lpstr>'งบกำไรขาดทุน Q4_67'!chaiyut</vt:lpstr>
      <vt:lpstr>'งบฐานะการเงิน Q4_67'!chaiyut</vt:lpstr>
      <vt:lpstr>งบกระแส!OLE_LINK3</vt:lpstr>
      <vt:lpstr>'งบกระแส (2)'!OLE_LINK3</vt:lpstr>
      <vt:lpstr>งบกระแส!prattana</vt:lpstr>
      <vt:lpstr>'งบกระแส (2)'!prattana</vt:lpstr>
      <vt:lpstr>เปลี่ยนแปลงเฉพาะ!Print_Area</vt:lpstr>
      <vt:lpstr>เปลี่ยนแปลงรวม!Print_Area</vt:lpstr>
      <vt:lpstr>งบกระแส!Print_Area</vt:lpstr>
      <vt:lpstr>'งบกระแส (2)'!Print_Area</vt:lpstr>
      <vt:lpstr>'งบกำไรขาดทุน Q4_67'!Print_Area</vt:lpstr>
      <vt:lpstr>'งบฐานะการเงิน Q4_67'!Print_Area</vt:lpstr>
    </vt:vector>
  </TitlesOfParts>
  <Company>Users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 Sirichaiya</cp:lastModifiedBy>
  <cp:lastPrinted>2025-03-02T12:54:28Z</cp:lastPrinted>
  <dcterms:created xsi:type="dcterms:W3CDTF">2003-04-30T06:44:25Z</dcterms:created>
  <dcterms:modified xsi:type="dcterms:W3CDTF">2025-03-02T19:29:30Z</dcterms:modified>
</cp:coreProperties>
</file>